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0630081W-FS-1\home$\cpojolat\Documents\Travail IEN 2019-20\CPC BTS Repère Formation\Repere-Formation BTS-Elec Publié\"/>
    </mc:Choice>
  </mc:AlternateContent>
  <bookViews>
    <workbookView xWindow="0" yWindow="0" windowWidth="19200" windowHeight="12750" activeTab="2"/>
  </bookViews>
  <sheets>
    <sheet name="données Admin" sheetId="6" r:id="rId1"/>
    <sheet name="niveau d'évaluation" sheetId="5" r:id="rId2"/>
    <sheet name="U4" sheetId="9" r:id="rId3"/>
    <sheet name="BDD_Questions" sheetId="12" r:id="rId4"/>
  </sheets>
  <definedNames>
    <definedName name="_xlnm._FilterDatabase" localSheetId="3" hidden="1">BDD_Questions!$A$7:$L$40</definedName>
    <definedName name="_xlnm.Print_Area" localSheetId="3">BDD_Questions!$A$2:$M$15</definedName>
    <definedName name="_xlnm.Print_Area" localSheetId="2">'U4'!$B$2:$K$61</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L37" i="9" l="1"/>
  <c r="I37" i="9"/>
  <c r="P37" i="9" s="1"/>
  <c r="H37" i="9"/>
  <c r="O37" i="9" s="1"/>
  <c r="G37" i="9"/>
  <c r="N37" i="9" s="1"/>
  <c r="F37" i="9"/>
  <c r="E37" i="9"/>
  <c r="M37" i="9" l="1"/>
  <c r="K37" i="9" s="1"/>
  <c r="E27" i="9" l="1"/>
  <c r="F27" i="9"/>
  <c r="G27" i="9"/>
  <c r="H27" i="9"/>
  <c r="I27" i="9"/>
  <c r="L27" i="9"/>
  <c r="K27" i="9" l="1"/>
  <c r="L45" i="9"/>
  <c r="L46" i="9"/>
  <c r="L47" i="9"/>
  <c r="L48" i="9"/>
  <c r="L34" i="9"/>
  <c r="L35" i="9"/>
  <c r="L36" i="9"/>
  <c r="L38" i="9"/>
  <c r="L39" i="9"/>
  <c r="L40" i="9"/>
  <c r="L41" i="9"/>
  <c r="L42" i="9"/>
  <c r="L33" i="9"/>
  <c r="L23" i="9"/>
  <c r="L24" i="9"/>
  <c r="L25" i="9"/>
  <c r="L26" i="9"/>
  <c r="L28" i="9"/>
  <c r="L29" i="9"/>
  <c r="L30" i="9"/>
  <c r="L22" i="9"/>
  <c r="L11" i="9"/>
  <c r="L12" i="9"/>
  <c r="L13" i="9"/>
  <c r="L14" i="9"/>
  <c r="L15" i="9"/>
  <c r="L16" i="9"/>
  <c r="L17" i="9"/>
  <c r="L18" i="9"/>
  <c r="L19" i="9"/>
  <c r="L10" i="9"/>
  <c r="L41" i="12" l="1"/>
  <c r="I45" i="9"/>
  <c r="H45" i="9"/>
  <c r="O45" i="9" s="1"/>
  <c r="G45" i="9"/>
  <c r="N45" i="9" s="1"/>
  <c r="F45" i="9"/>
  <c r="M45" i="9" s="1"/>
  <c r="E45" i="9"/>
  <c r="E22" i="9"/>
  <c r="F22" i="9"/>
  <c r="M22" i="9" s="1"/>
  <c r="G22" i="9"/>
  <c r="H22" i="9"/>
  <c r="O22" i="9" s="1"/>
  <c r="I22" i="9"/>
  <c r="I16" i="9"/>
  <c r="H16" i="9"/>
  <c r="O16" i="9" s="1"/>
  <c r="G16" i="9"/>
  <c r="N16" i="9" s="1"/>
  <c r="F16" i="9"/>
  <c r="M16" i="9" s="1"/>
  <c r="E16" i="9"/>
  <c r="I15" i="9"/>
  <c r="H15" i="9"/>
  <c r="O15" i="9" s="1"/>
  <c r="G15" i="9"/>
  <c r="N15" i="9" s="1"/>
  <c r="F15" i="9"/>
  <c r="M15" i="9" s="1"/>
  <c r="E15" i="9"/>
  <c r="I10" i="9"/>
  <c r="H10" i="9"/>
  <c r="O10" i="9" s="1"/>
  <c r="G10" i="9"/>
  <c r="N10" i="9" s="1"/>
  <c r="F10" i="9"/>
  <c r="M10" i="9" s="1"/>
  <c r="E10" i="9"/>
  <c r="P22" i="9" l="1"/>
  <c r="E11" i="9"/>
  <c r="E46" i="9" l="1"/>
  <c r="F46" i="9"/>
  <c r="G46" i="9"/>
  <c r="H46" i="9"/>
  <c r="I46" i="9"/>
  <c r="E47" i="9"/>
  <c r="F47" i="9"/>
  <c r="G47" i="9"/>
  <c r="H47" i="9"/>
  <c r="I47" i="9"/>
  <c r="E39" i="9"/>
  <c r="F39" i="9"/>
  <c r="G39" i="9"/>
  <c r="H39" i="9"/>
  <c r="O39" i="9" s="1"/>
  <c r="I39" i="9"/>
  <c r="E40" i="9"/>
  <c r="F40" i="9"/>
  <c r="G40" i="9"/>
  <c r="H40" i="9"/>
  <c r="I40" i="9"/>
  <c r="E41" i="9"/>
  <c r="F41" i="9"/>
  <c r="G41" i="9"/>
  <c r="H41" i="9"/>
  <c r="O41" i="9" s="1"/>
  <c r="I41" i="9"/>
  <c r="E42" i="9"/>
  <c r="F42" i="9"/>
  <c r="G42" i="9"/>
  <c r="H42" i="9"/>
  <c r="I42" i="9"/>
  <c r="E38" i="9"/>
  <c r="F38" i="9"/>
  <c r="G38" i="9"/>
  <c r="H38" i="9"/>
  <c r="I38" i="9"/>
  <c r="M42" i="9" l="1"/>
  <c r="O42" i="9"/>
  <c r="O40" i="9"/>
  <c r="M46" i="9"/>
  <c r="N42" i="9"/>
  <c r="M38" i="9"/>
  <c r="O38" i="9"/>
  <c r="N38" i="9"/>
  <c r="M41" i="9"/>
  <c r="M40" i="9"/>
  <c r="M39" i="9"/>
  <c r="M47" i="9"/>
  <c r="N46" i="9"/>
  <c r="P47" i="9"/>
  <c r="O46" i="9"/>
  <c r="N47" i="9"/>
  <c r="F48" i="9" l="1"/>
  <c r="G48" i="9"/>
  <c r="H48" i="9"/>
  <c r="I48" i="9"/>
  <c r="F36" i="9"/>
  <c r="G36" i="9"/>
  <c r="H36" i="9"/>
  <c r="I36" i="9"/>
  <c r="F35" i="9"/>
  <c r="G35" i="9"/>
  <c r="H35" i="9"/>
  <c r="I35" i="9"/>
  <c r="F34" i="9"/>
  <c r="G34" i="9"/>
  <c r="H34" i="9"/>
  <c r="I34" i="9"/>
  <c r="I33" i="9"/>
  <c r="H33" i="9"/>
  <c r="G33" i="9"/>
  <c r="F33" i="9"/>
  <c r="F29" i="9"/>
  <c r="G29" i="9"/>
  <c r="H29" i="9"/>
  <c r="I29" i="9"/>
  <c r="F30" i="9"/>
  <c r="G30" i="9"/>
  <c r="H30" i="9"/>
  <c r="I30" i="9"/>
  <c r="F28" i="9"/>
  <c r="G28" i="9"/>
  <c r="H28" i="9"/>
  <c r="I28" i="9"/>
  <c r="F26" i="9"/>
  <c r="G26" i="9"/>
  <c r="H26" i="9"/>
  <c r="I26" i="9"/>
  <c r="F25" i="9"/>
  <c r="G25" i="9"/>
  <c r="H25" i="9"/>
  <c r="I25" i="9"/>
  <c r="F23" i="9"/>
  <c r="G23" i="9"/>
  <c r="H23" i="9"/>
  <c r="I23" i="9"/>
  <c r="F24" i="9"/>
  <c r="G24" i="9"/>
  <c r="H24" i="9"/>
  <c r="I24" i="9"/>
  <c r="F17" i="9"/>
  <c r="G17" i="9"/>
  <c r="H17" i="9"/>
  <c r="I17" i="9"/>
  <c r="F18" i="9"/>
  <c r="G18" i="9"/>
  <c r="H18" i="9"/>
  <c r="I18" i="9"/>
  <c r="F19" i="9"/>
  <c r="G19" i="9"/>
  <c r="H19" i="9"/>
  <c r="I19" i="9"/>
  <c r="F14" i="9"/>
  <c r="G14" i="9"/>
  <c r="H14" i="9"/>
  <c r="I14" i="9"/>
  <c r="F13" i="9"/>
  <c r="G13" i="9"/>
  <c r="H13" i="9"/>
  <c r="I13" i="9"/>
  <c r="I12" i="9"/>
  <c r="F12" i="9"/>
  <c r="G12" i="9"/>
  <c r="H12" i="9"/>
  <c r="I11" i="9"/>
  <c r="H11" i="9"/>
  <c r="G11" i="9"/>
  <c r="F11" i="9"/>
  <c r="E48" i="9"/>
  <c r="E36" i="9"/>
  <c r="E35" i="9"/>
  <c r="E34" i="9"/>
  <c r="E33" i="9"/>
  <c r="E30" i="9"/>
  <c r="E29" i="9"/>
  <c r="E28" i="9"/>
  <c r="E26" i="9"/>
  <c r="E25" i="9"/>
  <c r="E24" i="9"/>
  <c r="E23" i="9"/>
  <c r="E19" i="9"/>
  <c r="E18" i="9"/>
  <c r="E17" i="9"/>
  <c r="E14" i="9"/>
  <c r="E13" i="9"/>
  <c r="E12" i="9"/>
  <c r="L9" i="9" l="1"/>
  <c r="M13" i="9"/>
  <c r="M36" i="9"/>
  <c r="M24" i="9"/>
  <c r="M25" i="9"/>
  <c r="M14" i="9"/>
  <c r="M34" i="9"/>
  <c r="M23" i="9"/>
  <c r="M28" i="9"/>
  <c r="M33" i="9"/>
  <c r="O24" i="9"/>
  <c r="O13" i="9"/>
  <c r="K7" i="12" l="1"/>
  <c r="I7" i="12"/>
  <c r="G7" i="12"/>
  <c r="E7" i="12"/>
  <c r="M48" i="9" l="1"/>
  <c r="M35" i="9"/>
  <c r="M26" i="9"/>
  <c r="M29" i="9"/>
  <c r="M30" i="9"/>
  <c r="M12" i="9"/>
  <c r="M17" i="9"/>
  <c r="M18" i="9"/>
  <c r="M19" i="9"/>
  <c r="L44" i="9" l="1"/>
  <c r="L32" i="9"/>
  <c r="E5" i="12"/>
  <c r="I4" i="12"/>
  <c r="E4" i="12"/>
  <c r="E3" i="12"/>
  <c r="I7" i="9"/>
  <c r="P41" i="9" s="1"/>
  <c r="H7" i="9"/>
  <c r="G7" i="9"/>
  <c r="F7" i="9"/>
  <c r="O47" i="9" l="1"/>
  <c r="K47" i="9" s="1"/>
  <c r="N39" i="9"/>
  <c r="N40" i="9"/>
  <c r="P16" i="9"/>
  <c r="K16" i="9" s="1"/>
  <c r="P45" i="9"/>
  <c r="K45" i="9" s="1"/>
  <c r="N22" i="9"/>
  <c r="K22" i="9" s="1"/>
  <c r="P15" i="9"/>
  <c r="K15" i="9" s="1"/>
  <c r="P10" i="9"/>
  <c r="K10" i="9" s="1"/>
  <c r="P46" i="9"/>
  <c r="K46" i="9" s="1"/>
  <c r="O23" i="9"/>
  <c r="N41" i="9"/>
  <c r="K41" i="9" s="1"/>
  <c r="P38" i="9"/>
  <c r="K38" i="9" s="1"/>
  <c r="P39" i="9"/>
  <c r="P40" i="9"/>
  <c r="P42" i="9"/>
  <c r="K42" i="9" s="1"/>
  <c r="P24" i="9"/>
  <c r="P14" i="9"/>
  <c r="P23" i="9"/>
  <c r="P25" i="9"/>
  <c r="P13" i="9"/>
  <c r="O25" i="9"/>
  <c r="O14" i="9"/>
  <c r="N23" i="9"/>
  <c r="N25" i="9"/>
  <c r="N24" i="9"/>
  <c r="N14" i="9"/>
  <c r="N13" i="9"/>
  <c r="P36" i="9"/>
  <c r="O36" i="9"/>
  <c r="N36" i="9"/>
  <c r="N34" i="9"/>
  <c r="O33" i="9"/>
  <c r="O34" i="9"/>
  <c r="P33" i="9"/>
  <c r="P34" i="9"/>
  <c r="N33" i="9"/>
  <c r="N28" i="9"/>
  <c r="O28" i="9"/>
  <c r="P28" i="9"/>
  <c r="N17" i="9"/>
  <c r="N18" i="9"/>
  <c r="P17" i="9"/>
  <c r="P18" i="9"/>
  <c r="O17" i="9"/>
  <c r="O18" i="9"/>
  <c r="P11" i="9"/>
  <c r="O11" i="9"/>
  <c r="N11" i="9"/>
  <c r="M11" i="9"/>
  <c r="N26" i="9"/>
  <c r="O26" i="9"/>
  <c r="P26" i="9"/>
  <c r="N29" i="9"/>
  <c r="O29" i="9"/>
  <c r="P29" i="9"/>
  <c r="N30" i="9"/>
  <c r="O30" i="9"/>
  <c r="P30" i="9"/>
  <c r="N35" i="9"/>
  <c r="O35" i="9"/>
  <c r="P35" i="9"/>
  <c r="N48" i="9"/>
  <c r="O48" i="9"/>
  <c r="P48" i="9"/>
  <c r="K40" i="9" l="1"/>
  <c r="K39" i="9"/>
  <c r="K23" i="9"/>
  <c r="K13" i="9"/>
  <c r="K14" i="9"/>
  <c r="K25" i="9"/>
  <c r="K24" i="9"/>
  <c r="K34" i="9"/>
  <c r="K36" i="9"/>
  <c r="K33" i="9"/>
  <c r="K28" i="9"/>
  <c r="P19" i="9"/>
  <c r="O19" i="9"/>
  <c r="N19" i="9"/>
  <c r="K18" i="9"/>
  <c r="K17" i="9"/>
  <c r="K30" i="9"/>
  <c r="K48" i="9"/>
  <c r="K35" i="9"/>
  <c r="K29" i="9"/>
  <c r="K26" i="9"/>
  <c r="K44" i="9" l="1"/>
  <c r="F44" i="9" s="1"/>
  <c r="K32" i="9"/>
  <c r="F32" i="9" s="1"/>
  <c r="K19" i="9"/>
  <c r="K21" i="9"/>
  <c r="L21" i="9" l="1"/>
  <c r="F21" i="9" s="1"/>
  <c r="L50" i="9" l="1"/>
  <c r="B44" i="9" s="1"/>
  <c r="B9" i="9" l="1"/>
  <c r="B21" i="9"/>
  <c r="B32" i="9"/>
  <c r="F3" i="9"/>
  <c r="E5" i="9"/>
  <c r="F4" i="9"/>
  <c r="E4" i="9"/>
  <c r="B2" i="9"/>
  <c r="D2" i="5" l="1"/>
  <c r="B3" i="5"/>
  <c r="D4" i="5" l="1"/>
  <c r="K11" i="9" l="1"/>
  <c r="N12" i="9" l="1"/>
  <c r="O12" i="9" l="1"/>
  <c r="P12" i="9"/>
  <c r="K12" i="9" l="1"/>
  <c r="K9" i="9" s="1"/>
  <c r="K50" i="9" l="1"/>
  <c r="H50" i="9" s="1"/>
  <c r="F9" i="9"/>
</calcChain>
</file>

<file path=xl/sharedStrings.xml><?xml version="1.0" encoding="utf-8"?>
<sst xmlns="http://schemas.openxmlformats.org/spreadsheetml/2006/main" count="338" uniqueCount="250">
  <si>
    <t>identité du candidat</t>
  </si>
  <si>
    <t>n° candidat</t>
  </si>
  <si>
    <t>N1</t>
  </si>
  <si>
    <t>N2</t>
  </si>
  <si>
    <t>N3</t>
  </si>
  <si>
    <t>N4</t>
  </si>
  <si>
    <t>Note proposée au jury de délibération</t>
  </si>
  <si>
    <t xml:space="preserve"> /20</t>
  </si>
  <si>
    <t>saisir ici les commentaires</t>
  </si>
  <si>
    <t>Prénom et nom des membres de la commission :</t>
  </si>
  <si>
    <t>saisir ici l'identité des membres de la commission</t>
  </si>
  <si>
    <t>Poids relatif du niveau de maîtrise d'une compétence</t>
  </si>
  <si>
    <t>Compétence non acquise</t>
  </si>
  <si>
    <t>Niveau d'acquisition très insuffisant : le candidat ne peut pas travailler sans être  très souvent accompagné et aidé.</t>
  </si>
  <si>
    <t>Niveau d'acquisition fragile qui nécessite un accompagnement régulier pour effectuer le travail confié.</t>
  </si>
  <si>
    <t>Compétence totalement acquise et transférable</t>
  </si>
  <si>
    <t>Niveau d'acquisition complet : le candidat travaille en toute autonomie, il sait s'adapter et transférer la compétence dans toutes les situations sans aide.</t>
  </si>
  <si>
    <t>Année scolaire</t>
  </si>
  <si>
    <t>session</t>
  </si>
  <si>
    <t>Prénom</t>
  </si>
  <si>
    <t>Prénom 1</t>
  </si>
  <si>
    <t>Nom</t>
  </si>
  <si>
    <t>Nom 1</t>
  </si>
  <si>
    <t>N° candidat</t>
  </si>
  <si>
    <t>Paramètres "A COMPLETER"</t>
  </si>
  <si>
    <t>Date Naissance</t>
  </si>
  <si>
    <t>Le fichier est enregistré avec Nom et Prénom du candidat puis communiqué au centre de délibération</t>
  </si>
  <si>
    <t>Saisir la note du candidat dans l'application institutionelle, conformément aux instructions académiques</t>
  </si>
  <si>
    <t>Explication des niveaux d'évaluation des compétences</t>
  </si>
  <si>
    <t>Date :</t>
  </si>
  <si>
    <t>Niveau d'acquisition incomplet : le transfert de la compétence  n'est pas total dans chaque situation de travail proposée, une aide est parfois requise notamment lors d'une situation de travail nouvelle.</t>
  </si>
  <si>
    <t xml:space="preserve">saisir ici la date </t>
  </si>
  <si>
    <t>Remplir les zones colorées dans la zone "Paramètres" ci-dessus</t>
  </si>
  <si>
    <t>et en accord avec les instructions du chef de centre d'examen.</t>
  </si>
  <si>
    <t>sur un support conforme aux consignes du chef de centre.</t>
  </si>
  <si>
    <t>Compétence "en cours d'acquisition" non stabilisée</t>
  </si>
  <si>
    <t>Compétence "partiellement acquise"</t>
  </si>
  <si>
    <t>BTS électrotechnique</t>
  </si>
  <si>
    <t>2021-22</t>
  </si>
  <si>
    <t>01/01/2002</t>
  </si>
  <si>
    <t>A2022 0000 0000</t>
  </si>
  <si>
    <t>Commentaires destinés à éclairer le jury sur la proposition de note :</t>
  </si>
  <si>
    <t>U4 : conception - ètude préliminaire</t>
  </si>
  <si>
    <t>C5 : interpréter un besoin client/utilisateur, un CCTP, un cahier des charges</t>
  </si>
  <si>
    <t>C6 : modéliser le comportement de tout ou partie d’un ouvrage, d’une installation, d’un équipement électrique</t>
  </si>
  <si>
    <t>C8 : dimensionner les constituants d’un ouvrage, d’une installation, d’un équipement électrique</t>
  </si>
  <si>
    <t>C10 : proposer l’architecture d’un ouvrage, d’une installation, d’un équipement électrique</t>
  </si>
  <si>
    <t>Les besoins et les attentes du client/utilisateur sont identifiés, recensés et reformulés</t>
  </si>
  <si>
    <t>Les informations à acquérir, leur nature, leur flux, leur traitement sont déterminés, quantifiées et caractérisées</t>
  </si>
  <si>
    <t>Les solutions techniques proposées respectent les spécifications du client/utilisateur, les contraintes normatives et réglementaires</t>
  </si>
  <si>
    <t>Le bilan des puissances est établi</t>
  </si>
  <si>
    <t>Les coûts sont  est établies et justifiées</t>
  </si>
  <si>
    <t>Les informations à acquérir, leur nature, leur flux, leur traitement sont déterminés</t>
  </si>
  <si>
    <t>Les solutions techniques retenues sont modélisées</t>
  </si>
  <si>
    <t>Le bilan des puissances établi est exact</t>
  </si>
  <si>
    <t>Le bilan (volume/débit) des informations à traiter établi est exact</t>
  </si>
  <si>
    <t xml:space="preserve">Les solutions techniques de l’avant-projet développées sont pertinentes </t>
  </si>
  <si>
    <t>Les solutions techniques respectent les spécifications du client/utilisateur, les contraintes normatives et réglementaires</t>
  </si>
  <si>
    <t xml:space="preserve">Les solutions techniques proposées respectent les spécifications du client/utilisateur, les contraintes normatives et réglementaires </t>
  </si>
  <si>
    <t>L’offre proposée est justifiée</t>
  </si>
  <si>
    <r>
      <rPr>
        <b/>
        <sz val="9"/>
        <color theme="1"/>
        <rFont val="Arial Narrow"/>
        <family val="2"/>
      </rPr>
      <t>Version1-février 2020</t>
    </r>
    <r>
      <rPr>
        <sz val="11"/>
        <color theme="1"/>
        <rFont val="Arial Narrow"/>
        <family val="2"/>
      </rPr>
      <t xml:space="preserve"> </t>
    </r>
    <r>
      <rPr>
        <b/>
        <i/>
        <sz val="11"/>
        <color theme="1"/>
        <rFont val="Arial Narrow"/>
        <family val="2"/>
      </rPr>
      <t xml:space="preserve">       </t>
    </r>
    <r>
      <rPr>
        <b/>
        <i/>
        <sz val="16"/>
        <color theme="1"/>
        <rFont val="Arial"/>
        <family val="2"/>
      </rPr>
      <t>Evaluation ponctuelle écrite</t>
    </r>
    <r>
      <rPr>
        <b/>
        <sz val="14"/>
        <color theme="1"/>
        <rFont val="Arial"/>
        <family val="2"/>
      </rPr>
      <t xml:space="preserve">  -  session</t>
    </r>
  </si>
  <si>
    <t>Critères d’observation de la compétence</t>
  </si>
  <si>
    <t>Compétence en cours d'acquisition non stabilisée</t>
  </si>
  <si>
    <t>Compétence partiellement aquise</t>
  </si>
  <si>
    <t>Poids de la question</t>
  </si>
  <si>
    <t>x</t>
  </si>
  <si>
    <t>/20</t>
  </si>
  <si>
    <t>Coefficient : 5</t>
  </si>
  <si>
    <t>Score</t>
  </si>
  <si>
    <t>Version 2 - février 2020</t>
  </si>
  <si>
    <t>Grilles d'évaluation "par CCF" de l'unité E4</t>
  </si>
  <si>
    <t>Question</t>
  </si>
  <si>
    <t xml:space="preserve"> Connaissance ou capacité exigible</t>
  </si>
  <si>
    <t>Connaissance ou capacité exigible</t>
  </si>
  <si>
    <t>Exploiter les informations de la plaque signalétique d’un transformateur (P82)</t>
  </si>
  <si>
    <t>formule de m</t>
  </si>
  <si>
    <t>formule</t>
  </si>
  <si>
    <t>formule +valeur exacte</t>
  </si>
  <si>
    <t>B1</t>
  </si>
  <si>
    <t>B5</t>
  </si>
  <si>
    <t>B6</t>
  </si>
  <si>
    <t>B2</t>
  </si>
  <si>
    <t>B4</t>
  </si>
  <si>
    <t>B3</t>
  </si>
  <si>
    <t>B7</t>
  </si>
  <si>
    <t>Le moment du couple relevé est le bon et écrit avec la bonne unité.</t>
  </si>
  <si>
    <t>La justification sur le choix du paramètre n’est pas donné.</t>
  </si>
  <si>
    <t>Le paramètre à régler est le bon, la justification de ce choix est pertinente. Le calcul du temps de démarrage est inexact.</t>
  </si>
  <si>
    <t>C1</t>
  </si>
  <si>
    <t>A1</t>
  </si>
  <si>
    <t>A2</t>
  </si>
  <si>
    <t>A3</t>
  </si>
  <si>
    <t>A4</t>
  </si>
  <si>
    <t>A5</t>
  </si>
  <si>
    <t>A6</t>
  </si>
  <si>
    <t>A7</t>
  </si>
  <si>
    <t>A8</t>
  </si>
  <si>
    <t>A9</t>
  </si>
  <si>
    <t>A10</t>
  </si>
  <si>
    <t>X</t>
  </si>
  <si>
    <t>2 éléments sont appliqués</t>
  </si>
  <si>
    <t>1 des éléments est correctement appliqué</t>
  </si>
  <si>
    <t>les 3éléments sont appliqués</t>
  </si>
  <si>
    <t>La définition du Fp est écrite</t>
  </si>
  <si>
    <t>Le calcul est posé</t>
  </si>
  <si>
    <t>Le calcul est posé, le résultast juste avec la bonne unité</t>
  </si>
  <si>
    <t>Démarrer une démarche à partir de la puissance apparente</t>
  </si>
  <si>
    <t>Les valeurs sont justes et le commentaire adapté</t>
  </si>
  <si>
    <t>Poser le calcul de I1n et I2n : Les valeurs sont justes mais non commentées / Les valeurs sont érronée mais un commentaire approprié est proposé</t>
  </si>
  <si>
    <t xml:space="preserve">La valeur de Ucc(%) est proposée 
ou 
une relation faisant intervenir les 3 grandeurs (U1cc, Ucc(%) et U1n) est proposée mais fausse.
</t>
  </si>
  <si>
    <t>La relation litérale ou numérique entre les 3 grandeurs (U1cc, Ucc(%) et U1n) est proposée et juste mais le calcul non abouti.</t>
  </si>
  <si>
    <t>Le calcul de U1cc est juste.</t>
  </si>
  <si>
    <t>1 des indicateurs est présent</t>
  </si>
  <si>
    <t>2 des indicateurs est présents</t>
  </si>
  <si>
    <t>Les 3 indicateurs sont présents et la relation est juste</t>
  </si>
  <si>
    <t>Le calcul est abouti</t>
  </si>
  <si>
    <t xml:space="preserve">• Relever les données dans l’énoncé (cadences et longueurs)
• Interpréter la notion de cadence : calculer la période de passage des plateaux T= 1/cadence = 1/360 h = 10s.
• Exploiter la relation V=D/T
• Comprendre que la distance D est égale à la longueur du plateau + espace.
• Poser et réaliser le calcul
</t>
  </si>
  <si>
    <t>T ou D est calculé ou la relation V=D/T est posée.</t>
  </si>
  <si>
    <t xml:space="preserve">La relation est posée et une des deux valeurs de D ou T est calculée.
Ou
Les deux valeurs de D et T sont calculées mais la relation non posée
</t>
  </si>
  <si>
    <t>Les deux grandeurs sont calculées</t>
  </si>
  <si>
    <t xml:space="preserve">• Utiliser les justifications :
o Régime permanent = accélérations nulles
o Les moments des couples appliqués à l’arbre se compensent
o Le moment du couple utile est égal au moment du couple résistant
o Principe fondamental de la dynamique
o …
</t>
  </si>
  <si>
    <t>La justification est complète</t>
  </si>
  <si>
    <t>Une amorce de justification est donnée</t>
  </si>
  <si>
    <t xml:space="preserve">Le calcul est abouti mais l'unité correspondante
Ou
Le calcul est posé avec une erreur dans dW ou dt mais le résultat est exprimé avec la bonne unité.
</t>
  </si>
  <si>
    <t xml:space="preserve">Une amorce de calcul est posée avec dW ou dt, 
ou 
un résultat est exprimé dans la bonne unité
</t>
  </si>
  <si>
    <t>Une seule des trois grandeurs est correctement identifiée dans le texte, mais le calcul est cohérent</t>
  </si>
  <si>
    <t xml:space="preserve">Le calcul est correctement posé mais le résultat numérique faux
Ou
Une des grandeurs (J, Ma, dw/dt) est mal identifiée dans le texte, mais la calcul effectué est cohérent.
</t>
  </si>
  <si>
    <t>Le moment du couple relevé est le bon sans la bonne unité.</t>
  </si>
  <si>
    <t>La démarche est aboutie</t>
  </si>
  <si>
    <t>Eléments de correction / Indicateurs</t>
  </si>
  <si>
    <t>C2</t>
  </si>
  <si>
    <t>C3</t>
  </si>
  <si>
    <t xml:space="preserve">Chaîne de puissance/Distribution du point de livraison à la sortie du TGBT/Dimensionner un ouvrage, une installation électrique </t>
  </si>
  <si>
    <t>C4</t>
  </si>
  <si>
    <t>C5</t>
  </si>
  <si>
    <t>C6</t>
  </si>
  <si>
    <t>C7</t>
  </si>
  <si>
    <t>Chaîne de puissance / Gestion et performance énergétique / Argumenter une solution de gestion, d’optimisation de la consommation</t>
  </si>
  <si>
    <t xml:space="preserve">Chaîne de puissance / Gestion et performance énergétique / Concevoir des schémas de raccordement des matériels relatifs à la qualité, à la gestion de l’énergie </t>
  </si>
  <si>
    <t>D1</t>
  </si>
  <si>
    <t>D2</t>
  </si>
  <si>
    <t>D3</t>
  </si>
  <si>
    <t>D4</t>
  </si>
  <si>
    <t>D5</t>
  </si>
  <si>
    <t>D6</t>
  </si>
  <si>
    <t>D7</t>
  </si>
  <si>
    <t>D8</t>
  </si>
  <si>
    <r>
      <rPr>
        <b/>
        <sz val="12"/>
        <color theme="1"/>
        <rFont val="Arial"/>
        <family val="2"/>
      </rPr>
      <t>Dans l’onglet U4</t>
    </r>
    <r>
      <rPr>
        <sz val="12"/>
        <color theme="1"/>
        <rFont val="Arial"/>
        <family val="2"/>
      </rPr>
      <t xml:space="preserve">, l’ensemble des questions du sujet d’écrit E4 est reporté par compétences professionnelles correspondantes et critères d’observation de la compétence associée.
Pour chaque question, la connaissance ou capacité exigible du référentiel évaluée est précisée.
</t>
    </r>
    <r>
      <rPr>
        <b/>
        <sz val="12"/>
        <color theme="1"/>
        <rFont val="Arial"/>
        <family val="2"/>
      </rPr>
      <t>Dans l'onglet BDD_Questions (Base de données</t>
    </r>
    <r>
      <rPr>
        <sz val="12"/>
        <color theme="1"/>
        <rFont val="Arial"/>
        <family val="2"/>
      </rPr>
      <t xml:space="preserve">), une échelle descriptive à quatre niveaux est proposée par les concepteurs de sujet pour permettre le positionnement de l’évaluation.
L'équipe de correcteurs (1 enseignant de physique-chimie et 1 enseignant de STI) positionne le niveau de maîtrise pour chaque question (par un  "X" sur 1 des 4 niveaux) au regard de la copie du candidat.
Seules les cases grisées sont à compléter par les correcteurs. Le report se fait automatiquement dans l'onglet U4.
Le pourcentage de maîtrise des compétences C5, C6, C8 et C10 est alors automatiquement calculé. Le poids de chaque question et donc des compétences est arrêté par les concepteurs de sujet.
En fonction du poids de chacune de ces quatre compétences (calculé à partir du barème), une proposition de note sur 20 est générée en bas de feuille. 
Les correcteurs saisissent la note finale proposée au jury (cellule jaune) et portent une appréciation littérale. Ils complètent la date et l'identité de ses membres.
</t>
    </r>
  </si>
  <si>
    <t xml:space="preserve">• Identifier U1 = 20 kV
• Utiliser de la bonne colonne correspondant à 2000 kVA
• Savoir que U2v est légèrement supérieur à 400 V donc 410 V dans le tableau
</t>
  </si>
  <si>
    <t>valeur approchée U2/U1 ou V2/V1</t>
  </si>
  <si>
    <t>valeur exacte U2v/U1 ou V2v/V1</t>
  </si>
  <si>
    <t>Les 3 indicateurs sont présents</t>
  </si>
  <si>
    <t>2 indicateurs sont présents</t>
  </si>
  <si>
    <t>Ressources et outils professionnels / Ressources documentaires &amp; Caractéristiques des infrastructures</t>
  </si>
  <si>
    <t>Chaîne de puissance / Fonctions d'usage.</t>
  </si>
  <si>
    <t>La justification est correcte.</t>
  </si>
  <si>
    <t>Seulement l'un des deux flux (SNI ou DSC) est convenablement représenté.</t>
  </si>
  <si>
    <t>Tous les flux (SNI et DSC) sont convenablement représentés</t>
  </si>
  <si>
    <t>Chaîne de puissance / Distribution.</t>
  </si>
  <si>
    <t>Chaîne d'informations / Architecture d'un réseau de communicaton</t>
  </si>
  <si>
    <t>Ressources et outils professionnels / Techniques de chiffrage d'un équipement électrique</t>
  </si>
  <si>
    <t>Calculer les coût de mise en œuvre des unités d'entrainements des convoyeurs</t>
  </si>
  <si>
    <t>Une ou deux erreurs et/ou les calculs ne sont pas assez détaillés</t>
  </si>
  <si>
    <t>Une erreur et les calculs sont détaillés</t>
  </si>
  <si>
    <t>Le résultat final est exact et les calculs sont détaillés</t>
  </si>
  <si>
    <t>Le flux d’énergie et les transformations sont déterminés</t>
  </si>
  <si>
    <t>La contrainte de choix est énoncée et le calibre proposé est immédiatemment supérieur au courant d'emploi.</t>
  </si>
  <si>
    <t>Le calibre proposé est immédiatemment supérieur au courant d'emploi mais la contrainte de choix n'est pas énoncée.</t>
  </si>
  <si>
    <t>La condition d'installation est citée et il est établie qu'elle est remplie.</t>
  </si>
  <si>
    <r>
      <rPr>
        <b/>
        <sz val="14"/>
        <color theme="1"/>
        <rFont val="Arial"/>
        <family val="2"/>
      </rPr>
      <t>.</t>
    </r>
    <r>
      <rPr>
        <i/>
        <sz val="10"/>
        <color theme="1"/>
        <rFont val="Arial"/>
        <family val="2"/>
      </rPr>
      <t xml:space="preserve"> Les éléments de la chaîne de puissance du dispositif de compensation sont représentés :
o plusieurs circuits de condensateurs sont représentés
o chaque circuit est constitué en série d'un gradin de condensateur, d'une self, d'un contacteur
o chaque circuit est raccordé au jeu de barres
o chaque circuit est protégé par un disjoncteur
</t>
    </r>
    <r>
      <rPr>
        <b/>
        <sz val="14"/>
        <color theme="1"/>
        <rFont val="Arial"/>
        <family val="2"/>
      </rPr>
      <t>.</t>
    </r>
    <r>
      <rPr>
        <i/>
        <sz val="10"/>
        <color theme="1"/>
        <rFont val="Arial"/>
        <family val="2"/>
      </rPr>
      <t xml:space="preserve"> Les éléments de la chaîne d'information du dispositif de compensation sont représentés :
o la commande du relais varmétrique sur les contacteurs est représenté
o le relais varmétrique est relié à un TC et celui-ci est placé en amont du jeu de barre
o le relais varmétrique est relié au réseau pour la mesure de tension, la connection s'effectue en amont du jeu de barre
</t>
    </r>
  </si>
  <si>
    <t>Tout les élements des chaînes de puissances et d'informations sont représentés, leurs raccordements sont corrects.</t>
  </si>
  <si>
    <t>Un ou deux éléments sont manquant, le raccordement des éléments présents sont correctes.</t>
  </si>
  <si>
    <t>Tout les élements des chaînes de puissances et d'informations sont représentés, la majorité (une ou deux erreurs) des raccordements sont corrects.</t>
  </si>
  <si>
    <t>Commentaires</t>
  </si>
  <si>
    <t>Représentation possible pour le dispositif de compensation de l'énergie réactive.</t>
  </si>
  <si>
    <t>Représentation possible pour l'organisation du convoyeur C4 :</t>
  </si>
  <si>
    <t>Il manque un poste ou deux postes sont intervertis.</t>
  </si>
  <si>
    <t>Préciser que les unités mécatroniques retenues possèdent déjà un variateur intégré.</t>
  </si>
  <si>
    <r>
      <rPr>
        <b/>
        <sz val="14"/>
        <color theme="1"/>
        <rFont val="Arial"/>
        <family val="2"/>
      </rPr>
      <t xml:space="preserve">. </t>
    </r>
    <r>
      <rPr>
        <i/>
        <sz val="10"/>
        <color theme="1"/>
        <rFont val="Arial"/>
        <family val="2"/>
      </rPr>
      <t xml:space="preserve">Un flux est représenté pour alimenter l'ensemble des unités DSC, MW1020, MW1030, MW1042, MW1043 et MW1051 :
o il provient d'une source triphasée 400V
o il passe par un disjoncteur
o il ne passe pas par le contrôleur MOVIFIT
</t>
    </r>
    <r>
      <rPr>
        <b/>
        <sz val="14"/>
        <color theme="1"/>
        <rFont val="Arial"/>
        <family val="2"/>
      </rPr>
      <t>.</t>
    </r>
    <r>
      <rPr>
        <i/>
        <sz val="10"/>
        <color theme="1"/>
        <rFont val="Arial"/>
        <family val="2"/>
      </rPr>
      <t xml:space="preserve"> Un flux est représenté pour alimenter l'unité SNI MW1041 :
o il provient d'une source triphasée 400V
o il passe par un disjoncteur
o il passe pas par le contrôleur MOVIFIT</t>
    </r>
  </si>
  <si>
    <t>Une représentation possible pour les flux.</t>
  </si>
  <si>
    <r>
      <rPr>
        <b/>
        <sz val="14"/>
        <color theme="1"/>
        <rFont val="Arial"/>
        <family val="2"/>
      </rPr>
      <t xml:space="preserve">. </t>
    </r>
    <r>
      <rPr>
        <i/>
        <sz val="10"/>
        <color theme="1"/>
        <rFont val="Arial"/>
        <family val="2"/>
      </rPr>
      <t xml:space="preserve">Le courant absorbé par chaque unité mécatronique est précisé , 1,52A pour chaque unité DSC ou SNI.
</t>
    </r>
    <r>
      <rPr>
        <b/>
        <sz val="14"/>
        <color theme="1"/>
        <rFont val="Arial"/>
        <family val="2"/>
      </rPr>
      <t xml:space="preserve">. </t>
    </r>
    <r>
      <rPr>
        <i/>
        <sz val="10"/>
        <color theme="1"/>
        <rFont val="Arial"/>
        <family val="2"/>
      </rPr>
      <t xml:space="preserve">Les courants d'emploi des deux circuits protégés par les disjoncteurs sont calculés :
o 1 unité SNI pour un premier circuit, 1,52A
o 5 unité DSC pour un deuxième circuit, 5 x 1,52 = 7,6A </t>
    </r>
  </si>
  <si>
    <t>Le courant absorbé par une unité est précisé et les courants sont exacts pour les deux circuits, les calculs sont détaillés.</t>
  </si>
  <si>
    <t>Le courant absorbé par une unité est précisé et les courants sont exacts pour les deux circuits, les calculs ne sont pas assez détaillés.</t>
  </si>
  <si>
    <t>Le courant absorbé par une unité est précisé mais les courants absorbés par les deux circuits sont incorrects.</t>
  </si>
  <si>
    <r>
      <rPr>
        <b/>
        <sz val="14"/>
        <color theme="1"/>
        <rFont val="Arial"/>
        <family val="2"/>
      </rPr>
      <t xml:space="preserve">. </t>
    </r>
    <r>
      <rPr>
        <i/>
        <sz val="10"/>
        <color theme="1"/>
        <rFont val="Arial"/>
        <family val="2"/>
      </rPr>
      <t xml:space="preserve">Un flux est représenté pour faire communiquer les unités DSC, MW1020, MW1030, MW1042, MW1043 et MW1051 et le contrôleur MOVIFIT
</t>
    </r>
    <r>
      <rPr>
        <b/>
        <sz val="14"/>
        <color theme="1"/>
        <rFont val="Arial"/>
        <family val="2"/>
      </rPr>
      <t>.</t>
    </r>
    <r>
      <rPr>
        <i/>
        <sz val="10"/>
        <color theme="1"/>
        <rFont val="Arial"/>
        <family val="2"/>
      </rPr>
      <t xml:space="preserve"> Un deuxième flux est représenté pour faire communiquer l'unité SNI MW1041  et le contrôleur MOVIFIT.</t>
    </r>
  </si>
  <si>
    <r>
      <rPr>
        <b/>
        <sz val="14"/>
        <color theme="1"/>
        <rFont val="Arial"/>
        <family val="2"/>
      </rPr>
      <t xml:space="preserve">. </t>
    </r>
    <r>
      <rPr>
        <i/>
        <sz val="10"/>
        <color theme="1"/>
        <rFont val="Arial"/>
        <family val="2"/>
      </rPr>
      <t>La longueur du convoyeur est énoncée, 17,3 m DTEC 4
. La condition pour obtenir le débit maximum du contrôleur MOVIFIT est énoncée, longueur maximum &lt; 25m
. Le débit maximum est donné en comparant la longueur installée et la longueur à ne pas dépasser, 1 Mbaud / seconde</t>
    </r>
  </si>
  <si>
    <t>La valeur du débit est exact la justification est correcte.</t>
  </si>
  <si>
    <t xml:space="preserve">• Restituer la connaissance de la définition de m
• Calculer la valeur de m (m = 0,0205)
</t>
  </si>
  <si>
    <t xml:space="preserve">• Représenter le court-circuit
• Exploiter que V2 est nulle
• Ecrire une loi des mailles faisant intervenir les 4 grandeurs (m x V1cc = Zs x I2cc)
</t>
  </si>
  <si>
    <t>• Réaliser la transformation de l’expression littérale pour obtenir I2cc en fonction des autres grandeurs.
• Comprendre que V1CC prend la valeur nominale de 11 500 V.
• Réaliser le calcul numérique (I2cc = 46,8 kA)</t>
  </si>
  <si>
    <r>
      <rPr>
        <i/>
        <sz val="11"/>
        <color theme="1"/>
        <rFont val="Calibri"/>
        <family val="2"/>
        <scheme val="minor"/>
      </rPr>
      <t>dt = J x dW / (Mmax-Ma)</t>
    </r>
    <r>
      <rPr>
        <sz val="11"/>
        <color theme="1"/>
        <rFont val="Calibri"/>
        <family val="2"/>
        <scheme val="minor"/>
      </rPr>
      <t xml:space="preserve"> = 160 x 0,87 / (220 - 200 ) = 7 s environ</t>
    </r>
  </si>
  <si>
    <r>
      <rPr>
        <b/>
        <sz val="14"/>
        <color theme="1"/>
        <rFont val="Arial"/>
        <family val="2"/>
      </rPr>
      <t>.</t>
    </r>
    <r>
      <rPr>
        <i/>
        <sz val="10"/>
        <color theme="1"/>
        <rFont val="Arial"/>
        <family val="2"/>
      </rPr>
      <t xml:space="preserve"> Citer la condition d'installation d'une compensation automatique, Qcondo &gt;  15% de S source.
</t>
    </r>
    <r>
      <rPr>
        <b/>
        <sz val="14"/>
        <color theme="1"/>
        <rFont val="Arial"/>
        <family val="2"/>
      </rPr>
      <t xml:space="preserve">. </t>
    </r>
    <r>
      <rPr>
        <i/>
        <sz val="10"/>
        <color theme="1"/>
        <rFont val="Arial"/>
        <family val="2"/>
      </rPr>
      <t>Préciser que cette condition est remplie car Qcondo/Ssource = 25,7%</t>
    </r>
  </si>
  <si>
    <t>Les conditions pour estimer la pollution du réseau sont citées (tableau DRES2), mais le rapport Gh/Sn est inexact ou inexistant.</t>
  </si>
  <si>
    <r>
      <rPr>
        <b/>
        <sz val="14"/>
        <color theme="1"/>
        <rFont val="Arial"/>
        <family val="2"/>
      </rPr>
      <t>.</t>
    </r>
    <r>
      <rPr>
        <i/>
        <sz val="10"/>
        <color theme="1"/>
        <rFont val="Arial"/>
        <family val="2"/>
      </rPr>
      <t xml:space="preserve"> Préciser que les entraînement à vitesses variables génèrent des harmoniques
. Préciser les puissances installées pour les motorisations à vitesses variables, d'après DTEC1 : 180kW pour l'atelier boulangerie et 1250kW pour l'atelier traiteur
. Calculer la puissance des générateurs harmoniques Gh en utilisant les propotions d'entraînements à vitesses variables fournies en introduction de la partie B :  30% de 180kW  pour l'atelier boulangerie et 20% de 1250kW pour l'atelier traiteur, au total Gh = 304 kW
</t>
    </r>
    <r>
      <rPr>
        <b/>
        <sz val="14"/>
        <color theme="1"/>
        <rFont val="Arial"/>
        <family val="2"/>
      </rPr>
      <t xml:space="preserve">. </t>
    </r>
    <r>
      <rPr>
        <i/>
        <sz val="10"/>
        <color theme="1"/>
        <rFont val="Arial"/>
        <family val="2"/>
      </rPr>
      <t xml:space="preserve">Citer la condition qui correspond à un réseau peu pollué : d'après DRES2 Gh/Sn compris entre 15% et 25%
</t>
    </r>
    <r>
      <rPr>
        <b/>
        <sz val="14"/>
        <color theme="1"/>
        <rFont val="Arial"/>
        <family val="2"/>
      </rPr>
      <t xml:space="preserve">. </t>
    </r>
    <r>
      <rPr>
        <i/>
        <sz val="10"/>
        <color theme="1"/>
        <rFont val="Arial"/>
        <family val="2"/>
      </rPr>
      <t xml:space="preserve">Préciser que la condition est remplie pour un réseau peu pollué : Gh/Sn = 304/1254 = 24,2% </t>
    </r>
  </si>
  <si>
    <t>Le réseau est estimé "peu pollué", la justification est correcte : Gh est calculée, le résultat est correct et les calculs sont détaillés, cette valeur est comparée à la puissance apprente du TGBT, il est précisé que la proportion obtenue  est comprise entre 15% et 25%.</t>
  </si>
  <si>
    <t>Gh ets calculée, le résultat est correct , le réseau est estimé "peu pollué" mais la justification est incomplète.</t>
  </si>
  <si>
    <r>
      <rPr>
        <b/>
        <sz val="14"/>
        <color theme="1"/>
        <rFont val="Arial"/>
        <family val="2"/>
      </rPr>
      <t>.</t>
    </r>
    <r>
      <rPr>
        <i/>
        <sz val="10"/>
        <color theme="1"/>
        <rFont val="Arial"/>
        <family val="2"/>
      </rPr>
      <t xml:space="preserve"> Calculer le courant nominal pour la batterie de condensateurs, selon DRES2, In = 577 A
</t>
    </r>
    <r>
      <rPr>
        <b/>
        <sz val="14"/>
        <color theme="1"/>
        <rFont val="Arial"/>
        <family val="2"/>
      </rPr>
      <t>.</t>
    </r>
    <r>
      <rPr>
        <i/>
        <sz val="10"/>
        <color theme="1"/>
        <rFont val="Arial"/>
        <family val="2"/>
      </rPr>
      <t xml:space="preserve"> Préciser que dans le pire des cas le courant maximum pour la batterie est Imp = 1,8 x In, DRES2, 1039 A</t>
    </r>
  </si>
  <si>
    <t>Les courants nominal et maximum sont calculés, les résultats sont corrects et les calculs sont détaillés.</t>
  </si>
  <si>
    <t>Les courants nominal et maximum sont calculés, le courant nominal est correct mais le rapport entre Imp et In n'est pas le bon, les claculs sont détaillés.</t>
  </si>
  <si>
    <r>
      <rPr>
        <b/>
        <sz val="14"/>
        <color theme="1"/>
        <rFont val="Arial"/>
        <family val="2"/>
      </rPr>
      <t>.</t>
    </r>
    <r>
      <rPr>
        <i/>
        <sz val="10"/>
        <color theme="1"/>
        <rFont val="Arial"/>
        <family val="2"/>
      </rPr>
      <t xml:space="preserve"> Enoncer la contrainte à respecter pour choisir le calibre d'un disjoncteur, le calibre doit être supérieur au courant d'emploi
</t>
    </r>
    <r>
      <rPr>
        <b/>
        <sz val="14"/>
        <color theme="1"/>
        <rFont val="Arial"/>
        <family val="2"/>
      </rPr>
      <t>.</t>
    </r>
    <r>
      <rPr>
        <i/>
        <sz val="10"/>
        <color theme="1"/>
        <rFont val="Arial"/>
        <family val="2"/>
      </rPr>
      <t xml:space="preserve"> Proposer une valeur de calibre </t>
    </r>
    <r>
      <rPr>
        <u/>
        <sz val="10"/>
        <color theme="1"/>
        <rFont val="Arial"/>
        <family val="2"/>
      </rPr>
      <t xml:space="preserve">immédiatement </t>
    </r>
    <r>
      <rPr>
        <i/>
        <sz val="10"/>
        <color theme="1"/>
        <rFont val="Arial"/>
        <family val="2"/>
      </rPr>
      <t>supérieure au courant d'emploi, 1000A (très proche de 1039A qui a été déterminé par excès).</t>
    </r>
  </si>
  <si>
    <t>Le calibre proposé est immédiatemment supérieur au courant nominal des condensateurs et non au courant maximum.</t>
  </si>
  <si>
    <t>La contrainte de choix est énoncée, Icu&gt;Ik3 et le courant de coupure ultime Icu proposé est immédiatemment supérieur à Ik3, 50kA.</t>
  </si>
  <si>
    <r>
      <rPr>
        <b/>
        <sz val="14"/>
        <color theme="1"/>
        <rFont val="Arial"/>
        <family val="2"/>
      </rPr>
      <t>.</t>
    </r>
    <r>
      <rPr>
        <i/>
        <sz val="10"/>
        <color theme="1"/>
        <rFont val="Arial"/>
        <family val="2"/>
      </rPr>
      <t xml:space="preserve"> Enoncer la contrainte à respecter pour choisir le courant de coupure ultime Icu d'un disjoncteur, Icu &gt; Ik3 avec Ik3 courant de court-circuit triphasé présumé au point de raccordement du disjoncteur, 28,4kA selon les données de la partie B.
</t>
    </r>
    <r>
      <rPr>
        <b/>
        <sz val="14"/>
        <color theme="1"/>
        <rFont val="Arial"/>
        <family val="2"/>
      </rPr>
      <t>.</t>
    </r>
    <r>
      <rPr>
        <i/>
        <sz val="10"/>
        <color theme="1"/>
        <rFont val="Arial"/>
        <family val="2"/>
      </rPr>
      <t xml:space="preserve"> Proposer une valeur de courant de coupure ultime immédiatement supérieure à IK3, 50kA</t>
    </r>
  </si>
  <si>
    <r>
      <rPr>
        <b/>
        <sz val="14"/>
        <color theme="1"/>
        <rFont val="Arial"/>
        <family val="2"/>
      </rPr>
      <t xml:space="preserve">. </t>
    </r>
    <r>
      <rPr>
        <i/>
        <sz val="10"/>
        <color theme="1"/>
        <rFont val="Arial"/>
        <family val="2"/>
      </rPr>
      <t xml:space="preserve">Trois postes sont représentés :
o un poste de dépose du pain est situé à l'entrée du convoyeur
o un poste de beurrage est situé juste après le poste de dépose du pain
o un poste de tranchage est situé juste après le poste de beurrage, il semble logique de trancher après avoir beurrer
</t>
    </r>
  </si>
  <si>
    <t>. La longueur du convoyeur C4 est calculée, 6500mm :
o les longueurs des postes sont précisées, selon cdc du DTEC2 --&gt; dépose pain 1500mm, beurrage 2000mm, tranchage 2000mm
o l'espacement des postes est précisés, selon DTEC2 --&gt; longueur d'un plateau 500 mm</t>
  </si>
  <si>
    <t>Les postes sont convenablement positionnés.</t>
  </si>
  <si>
    <t>la longueur du convoyeur est exacte, le calcul est détaillé.</t>
  </si>
  <si>
    <t>La longueur du convoyeur n'est pas exacte, erreur minime, ou les calculs ne sont pas détaillés.</t>
  </si>
  <si>
    <t>La longueur du convoyeur n'est pas exacte, erreur minime, mais les calculs sont détaillés.</t>
  </si>
  <si>
    <t>1 indicateurs est présent</t>
  </si>
  <si>
    <t>1 indicateur est présent</t>
  </si>
  <si>
    <t>Démarche expérimentale :
. Matériel : source d'alimentation en tension variable, voltmètre, ampèremetre (wattmètre).
. Montage : Voltmètre et ampèremetre placés au primaire, court-circuit franc au secondaire (schéma éventuel).
. Etapes : Initialement l'alimentation est réglée au minimum, puis la tension est augmentée lentement jusqu'à ce que la mesure de I1cc corresponde à I1n.
(. Interprétation : la mesure de U1 correspond alors à U1cc.)</t>
  </si>
  <si>
    <t>Les 3 éléments (matériel, montage, étapes) sont décrits et juste.</t>
  </si>
  <si>
    <t>Un seul élément (matériel, montage ou étapes) est décrit et juste.</t>
  </si>
  <si>
    <t>Deux éléments (matériel, montage ou étapes) sont décrits et juste
ou
Les 3 éléments (matériel, montage, étapes) sont décrits mais incomplets</t>
  </si>
  <si>
    <r>
      <t>• Exploiter la relation V=R</t>
    </r>
    <r>
      <rPr>
        <i/>
        <sz val="10"/>
        <color rgb="FFFF0000"/>
        <rFont val="Symbol"/>
        <charset val="2"/>
      </rPr>
      <t>W</t>
    </r>
    <r>
      <rPr>
        <i/>
        <sz val="10"/>
        <color theme="1"/>
        <rFont val="Arial"/>
        <family val="2"/>
      </rPr>
      <t xml:space="preserve">
• Analyser le schéma ou l’énoncé pour déterminer R = 100 mm
• Poser le calcul de </t>
    </r>
    <r>
      <rPr>
        <i/>
        <sz val="10"/>
        <color rgb="FFFF0000"/>
        <rFont val="Symbol"/>
        <charset val="2"/>
      </rPr>
      <t>W</t>
    </r>
    <r>
      <rPr>
        <i/>
        <sz val="10"/>
        <color theme="1"/>
        <rFont val="Arial"/>
        <family val="2"/>
      </rPr>
      <t xml:space="preserve"> (</t>
    </r>
    <r>
      <rPr>
        <i/>
        <sz val="10"/>
        <color rgb="FFFF0000"/>
        <rFont val="Symbol"/>
        <charset val="2"/>
      </rPr>
      <t>W</t>
    </r>
    <r>
      <rPr>
        <i/>
        <sz val="10"/>
        <color theme="1"/>
        <rFont val="Arial"/>
        <family val="2"/>
      </rPr>
      <t xml:space="preserve"> = 52 rad.min</t>
    </r>
    <r>
      <rPr>
        <i/>
        <vertAlign val="superscript"/>
        <sz val="10"/>
        <color theme="1"/>
        <rFont val="Arial"/>
        <family val="2"/>
      </rPr>
      <t>-1</t>
    </r>
    <r>
      <rPr>
        <i/>
        <sz val="10"/>
        <color theme="1"/>
        <rFont val="Arial"/>
        <family val="2"/>
      </rPr>
      <t xml:space="preserve">)
• Convertir la vitesse angulaire </t>
    </r>
    <r>
      <rPr>
        <i/>
        <sz val="10"/>
        <color rgb="FFFF0000"/>
        <rFont val="Symbol"/>
        <charset val="2"/>
      </rPr>
      <t>W</t>
    </r>
    <r>
      <rPr>
        <i/>
        <sz val="10"/>
        <color theme="1"/>
        <rFont val="Arial"/>
        <family val="2"/>
      </rPr>
      <t xml:space="preserve"> en la vitesse de rotation n</t>
    </r>
    <r>
      <rPr>
        <i/>
        <vertAlign val="subscript"/>
        <sz val="10"/>
        <color theme="1"/>
        <rFont val="Arial"/>
        <family val="2"/>
      </rPr>
      <t>a</t>
    </r>
    <r>
      <rPr>
        <i/>
        <sz val="10"/>
        <color theme="1"/>
        <rFont val="Arial"/>
        <family val="2"/>
      </rPr>
      <t xml:space="preserve"> (n</t>
    </r>
    <r>
      <rPr>
        <i/>
        <vertAlign val="subscript"/>
        <sz val="10"/>
        <color theme="1"/>
        <rFont val="Arial"/>
        <family val="2"/>
      </rPr>
      <t>a</t>
    </r>
    <r>
      <rPr>
        <i/>
        <sz val="10"/>
        <color theme="1"/>
        <rFont val="Arial"/>
        <family val="2"/>
      </rPr>
      <t xml:space="preserve"> = 8,3 tr,min</t>
    </r>
    <r>
      <rPr>
        <i/>
        <vertAlign val="superscript"/>
        <sz val="10"/>
        <color theme="1"/>
        <rFont val="Arial"/>
        <family val="2"/>
      </rPr>
      <t>-1</t>
    </r>
    <r>
      <rPr>
        <i/>
        <sz val="10"/>
        <color theme="1"/>
        <rFont val="Arial"/>
        <family val="2"/>
      </rPr>
      <t xml:space="preserve">)
</t>
    </r>
  </si>
  <si>
    <r>
      <t>La relation retenue pour amorcer la démarche est bien V = R</t>
    </r>
    <r>
      <rPr>
        <i/>
        <sz val="10"/>
        <color rgb="FFFF0000"/>
        <rFont val="Symbol"/>
        <charset val="2"/>
      </rPr>
      <t>W</t>
    </r>
    <r>
      <rPr>
        <i/>
        <sz val="10"/>
        <color theme="1"/>
        <rFont val="Arial"/>
        <family val="2"/>
      </rPr>
      <t xml:space="preserve"> 
Ou
La conversion rad/min &lt;&gt; tour/min est correctement effectuée
</t>
    </r>
  </si>
  <si>
    <r>
      <rPr>
        <i/>
        <sz val="10"/>
        <color rgb="FFFF0000"/>
        <rFont val="Symbol"/>
        <charset val="2"/>
      </rPr>
      <t>W</t>
    </r>
    <r>
      <rPr>
        <i/>
        <sz val="10"/>
        <color theme="1"/>
        <rFont val="Arial"/>
        <family val="2"/>
      </rPr>
      <t xml:space="preserve"> est calculé</t>
    </r>
  </si>
  <si>
    <t>Savoir faire un bilan de puissance (page 80)</t>
  </si>
  <si>
    <t>Connaître et utiliser les différentes expressions des puissances (p 80)</t>
  </si>
  <si>
    <t>Savoir faire un bilan de puissance (p 80)</t>
  </si>
  <si>
    <t>Définir le réseau triphasé équilibré (p 79)</t>
  </si>
  <si>
    <t>Définir le rapport de transformation (p 82)</t>
  </si>
  <si>
    <t>Établir le bilan de puissance à partir d’un essai à vide et d’un essai en court-circuit (p 82)</t>
  </si>
  <si>
    <t>Exploiter les informations de la plaque signalétique d’un transformateur (p 82)</t>
  </si>
  <si>
    <t>Exploiter le modèle de Kapp (p 83)</t>
  </si>
  <si>
    <t>Définir les grandeurs cinématiques (page 84)</t>
  </si>
  <si>
    <t>Dimensionner les éléments de conversion de mouvement (p 84)</t>
  </si>
  <si>
    <t>Calculer le moment d’un force (p 84)</t>
  </si>
  <si>
    <t>Définir les grandeurs cinématiques (p 84)</t>
  </si>
  <si>
    <t>Appliquer le principe fondamental de la dynamique (p 85)</t>
  </si>
  <si>
    <t>U4 : conception - étude préliminaire</t>
  </si>
  <si>
    <t xml:space="preserve">• Connaitre la définition du facteur de puissance Fp=P/S
• Exploiter la relation pour poser le calcul S
• Faire le calcul numérique juste
• Exprimer le résultat dans la bonne unité (VA)
(S=1094 VA)
</t>
  </si>
  <si>
    <t>- La puissance apparente nominale du transformateur de 2000 kVA est citée.
- La consommation potentielle de 1800 kVA des deux TGBT est calculée.
- la comparaison est faite et la conclusion est donnée</t>
  </si>
  <si>
    <t xml:space="preserve">• Analyser la question en posant un calcul à partir de la puissance apparente
• Connaitre l’expression de la puissance S apparente en fonction des couples U1, I1n, U2, I2n
• Réaliser le calcul (I1n = 57,7 A, I2n = 2816 A)
• Valider le résultat de I2n en le comparant aux 2816 A donnés dans le tableau.
</t>
  </si>
  <si>
    <r>
      <t xml:space="preserve">• Identifier les bonnes valeurs des puissances actives nominales (1250, 18x10 et 10x50 kW)
• Utiliser correctement le facteur Ku
• Utiliser le facteur Ks </t>
    </r>
    <r>
      <rPr>
        <i/>
        <sz val="10"/>
        <rFont val="Arial"/>
        <family val="2"/>
      </rPr>
      <t>pour chaque atelier et pour le TGBT1</t>
    </r>
    <r>
      <rPr>
        <i/>
        <sz val="10"/>
        <color theme="1"/>
        <rFont val="Arial"/>
        <family val="2"/>
      </rPr>
      <t xml:space="preserve">
(P</t>
    </r>
    <r>
      <rPr>
        <i/>
        <vertAlign val="subscript"/>
        <sz val="10"/>
        <color theme="1"/>
        <rFont val="Arial"/>
        <family val="2"/>
      </rPr>
      <t xml:space="preserve">traiteur </t>
    </r>
    <r>
      <rPr>
        <i/>
        <sz val="10"/>
        <color theme="1"/>
        <rFont val="Arial"/>
        <family val="2"/>
      </rPr>
      <t>= 000 kW ; P</t>
    </r>
    <r>
      <rPr>
        <i/>
        <vertAlign val="subscript"/>
        <sz val="10"/>
        <color theme="1"/>
        <rFont val="Arial"/>
        <family val="2"/>
      </rPr>
      <t>boulangerie</t>
    </r>
    <r>
      <rPr>
        <i/>
        <sz val="10"/>
        <color theme="1"/>
        <rFont val="Arial"/>
        <family val="2"/>
      </rPr>
      <t xml:space="preserve"> = 272 kW ;
P</t>
    </r>
    <r>
      <rPr>
        <i/>
        <vertAlign val="subscript"/>
        <sz val="10"/>
        <color theme="1"/>
        <rFont val="Arial"/>
        <family val="2"/>
      </rPr>
      <t>TGBT1</t>
    </r>
    <r>
      <rPr>
        <i/>
        <sz val="10"/>
        <color theme="1"/>
        <rFont val="Arial"/>
        <family val="2"/>
      </rPr>
      <t xml:space="preserve"> = 0,8x(1000+272) =</t>
    </r>
    <r>
      <rPr>
        <i/>
        <sz val="10"/>
        <rFont val="Arial"/>
        <family val="2"/>
      </rPr>
      <t xml:space="preserve">1 018 </t>
    </r>
    <r>
      <rPr>
        <i/>
        <sz val="10"/>
        <color theme="1"/>
        <rFont val="Arial"/>
        <family val="2"/>
      </rPr>
      <t>kW)</t>
    </r>
  </si>
  <si>
    <r>
      <t>• Extraire la valeur Ucc(%) dans le tableau (6%).</t>
    </r>
    <r>
      <rPr>
        <i/>
        <sz val="10"/>
        <rFont val="Arial"/>
        <family val="2"/>
      </rPr>
      <t xml:space="preserve">
• S’approprier la définition donnée dans l’énoncé pour poser une relation entre U1cc, Ucc(%) et U1n (U1cc = Ucc(%)xU1n).
• Obtenir la valeur de U1cc (U1cc = 1200 V)
• Connaître la relation entre tension simple et tension composée
• Calculer la valeur de V1cc (V1cc = 693 V)
</t>
    </r>
  </si>
  <si>
    <r>
      <t>. Préciser la valeur attendue pour le cos</t>
    </r>
    <r>
      <rPr>
        <sz val="10"/>
        <color theme="1"/>
        <rFont val="Symbol"/>
        <family val="1"/>
        <charset val="2"/>
      </rPr>
      <t>j</t>
    </r>
    <r>
      <rPr>
        <i/>
        <sz val="10"/>
        <color theme="1"/>
        <rFont val="Arial"/>
        <family val="2"/>
      </rPr>
      <t>, cos</t>
    </r>
    <r>
      <rPr>
        <sz val="10"/>
        <color theme="1"/>
        <rFont val="Symbol"/>
        <family val="1"/>
        <charset val="2"/>
      </rPr>
      <t>j</t>
    </r>
    <r>
      <rPr>
        <i/>
        <sz val="10"/>
        <color theme="1"/>
        <rFont val="Arial"/>
        <family val="2"/>
      </rPr>
      <t xml:space="preserve"> &gt; 0,93 d'après le cdc DTEC1
D'après DRES2:
.Calculer la valeur de tan</t>
    </r>
    <r>
      <rPr>
        <sz val="10"/>
        <color theme="1"/>
        <rFont val="Symbol"/>
        <family val="1"/>
        <charset val="2"/>
      </rPr>
      <t>j</t>
    </r>
    <r>
      <rPr>
        <i/>
        <sz val="8"/>
        <color theme="1"/>
        <rFont val="Arial"/>
        <family val="2"/>
      </rPr>
      <t xml:space="preserve"> </t>
    </r>
    <r>
      <rPr>
        <i/>
        <sz val="10"/>
        <color theme="1"/>
        <rFont val="Arial"/>
        <family val="2"/>
      </rPr>
      <t>en utilisant les données fournies en introduction de la partie B
.Calculer la puissance de la batterie de condensateurs, avec la relation: Q = Px(tan</t>
    </r>
    <r>
      <rPr>
        <sz val="10"/>
        <color theme="1"/>
        <rFont val="Symbol"/>
        <family val="1"/>
        <charset val="2"/>
      </rPr>
      <t>j</t>
    </r>
    <r>
      <rPr>
        <i/>
        <sz val="10"/>
        <color theme="1"/>
        <rFont val="Arial"/>
        <family val="2"/>
      </rPr>
      <t>-tan</t>
    </r>
    <r>
      <rPr>
        <sz val="10"/>
        <color theme="1"/>
        <rFont val="Symbol"/>
        <family val="1"/>
        <charset val="2"/>
      </rPr>
      <t>j</t>
    </r>
    <r>
      <rPr>
        <i/>
        <sz val="10"/>
        <color theme="1"/>
        <rFont val="Arial"/>
        <family val="2"/>
      </rPr>
      <t xml:space="preserve">), 322 kvar
</t>
    </r>
    <r>
      <rPr>
        <b/>
        <i/>
        <sz val="10"/>
        <color theme="1"/>
        <rFont val="Arial"/>
        <family val="2"/>
      </rPr>
      <t>ou</t>
    </r>
    <r>
      <rPr>
        <i/>
        <sz val="10"/>
        <color theme="1"/>
        <rFont val="Arial"/>
        <family val="2"/>
      </rPr>
      <t xml:space="preserve">
.calculer la puissance réactive totale de l'installation compensée (Q=408kvar).
.Appliquer le théorème de Boucherot (Q=Qc+Q</t>
    </r>
    <r>
      <rPr>
        <i/>
        <vertAlign val="subscript"/>
        <sz val="10"/>
        <color theme="1"/>
        <rFont val="Arial"/>
        <family val="2"/>
      </rPr>
      <t xml:space="preserve">TGBT1 </t>
    </r>
    <r>
      <rPr>
        <i/>
        <sz val="10"/>
        <color theme="1"/>
        <rFont val="Arial"/>
        <family val="2"/>
      </rPr>
      <t>=&gt; Qc = -322 kvar).
. la puissance réactive fournie est l'opposée de la puissance consommée,donc positive.</t>
    </r>
  </si>
  <si>
    <r>
      <t>La relation Q=Px(tan</t>
    </r>
    <r>
      <rPr>
        <sz val="10"/>
        <color theme="1"/>
        <rFont val="Symbol"/>
        <family val="1"/>
        <charset val="2"/>
      </rPr>
      <t>j</t>
    </r>
    <r>
      <rPr>
        <i/>
        <sz val="10"/>
        <color theme="1"/>
        <rFont val="Arial"/>
        <family val="2"/>
      </rPr>
      <t>-tan</t>
    </r>
    <r>
      <rPr>
        <sz val="10"/>
        <color theme="1"/>
        <rFont val="Symbol"/>
        <family val="1"/>
        <charset val="2"/>
      </rPr>
      <t>j</t>
    </r>
    <r>
      <rPr>
        <i/>
        <sz val="10"/>
        <color theme="1"/>
        <rFont val="Arial"/>
        <family val="2"/>
      </rPr>
      <t>') est précisée ainsi que la valeur attendue pour cos</t>
    </r>
    <r>
      <rPr>
        <sz val="10"/>
        <color theme="1"/>
        <rFont val="Symbol"/>
        <family val="1"/>
        <charset val="2"/>
      </rPr>
      <t>j</t>
    </r>
    <r>
      <rPr>
        <i/>
        <sz val="10"/>
        <color theme="1"/>
        <rFont val="Arial"/>
        <family val="2"/>
      </rPr>
      <t>' mais l'application numérique est erronnée ou absente.
Ou
La démarche par la méthode de Boucherot est initiée mais très incomplète.</t>
    </r>
  </si>
  <si>
    <r>
      <t>La puissance de la batterie de condensateurs est calculée à l'aide de la relation Q=Px(tan</t>
    </r>
    <r>
      <rPr>
        <sz val="10"/>
        <color theme="1"/>
        <rFont val="Symbol"/>
        <family val="1"/>
        <charset val="2"/>
      </rPr>
      <t>j</t>
    </r>
    <r>
      <rPr>
        <i/>
        <sz val="10"/>
        <color theme="1"/>
        <rFont val="Arial"/>
        <family val="2"/>
      </rPr>
      <t>-tan</t>
    </r>
    <r>
      <rPr>
        <sz val="10"/>
        <color theme="1"/>
        <rFont val="Symbol"/>
        <family val="1"/>
        <charset val="2"/>
      </rPr>
      <t>j</t>
    </r>
    <r>
      <rPr>
        <i/>
        <sz val="10"/>
        <color theme="1"/>
        <rFont val="Arial"/>
        <family val="2"/>
      </rPr>
      <t xml:space="preserve">'), le résultat est correct mais le détail des calculs est insuffisant.
Ou
La démarche par la méthode de Boucherot est largement initiée mais incomplète.
</t>
    </r>
  </si>
  <si>
    <t>Dimensionner une batterie de condensateurs pour compenser la puissance réactive. (p 83)</t>
  </si>
  <si>
    <t>A11</t>
  </si>
  <si>
    <t>• Citer que le pouvoir de coupure des disjoncteurs doit être supérieur au courant de court-ciurcuit calculé.</t>
  </si>
  <si>
    <t>Le lien entre le pouvoir de coupure et I2cc est fait, mais pas dans le bon sens</t>
  </si>
  <si>
    <t>Le lien entre le pouvoir de coupure et I2cc est fait et dans le bon sens</t>
  </si>
  <si>
    <t>L'ensemble des étapes sont réalisées, quelle que soit la démarche.</t>
  </si>
  <si>
    <r>
      <t>• S’approprier l’énoncé en retrouvant J et Ma
• Poser le calcul cohérent avec la réponse B5.
• Réaliser l’application numérique.
(M</t>
    </r>
    <r>
      <rPr>
        <i/>
        <vertAlign val="subscript"/>
        <sz val="10"/>
        <rFont val="Arial"/>
        <family val="2"/>
      </rPr>
      <t xml:space="preserve">max </t>
    </r>
    <r>
      <rPr>
        <i/>
        <sz val="10"/>
        <rFont val="Arial"/>
        <family val="2"/>
      </rPr>
      <t>= 160 x 1,74 + 200 = 480 Nm environ)</t>
    </r>
  </si>
  <si>
    <r>
      <t>• Poser que dW=W-0=0,87 rad/s
• Interpréter que dt=td=t1=0,50s
• Poser le calcul littéral ou numérique juste
• Réaliser l’application numérique 
• Exprimer le résultat en rad/s²
(dw/dt = 1,74 rad.s</t>
    </r>
    <r>
      <rPr>
        <i/>
        <vertAlign val="superscript"/>
        <sz val="10"/>
        <rFont val="Arial"/>
        <family val="2"/>
      </rPr>
      <t>-2</t>
    </r>
    <r>
      <rPr>
        <i/>
        <sz val="10"/>
        <rFont val="Arial"/>
        <family val="2"/>
      </rPr>
      <t>)</t>
    </r>
  </si>
  <si>
    <t xml:space="preserve">• Appuyer l’argumentation sur la relation du principe fondamental de la dynamique donnée en question 5. 
• Identifier que le seul paramètre réglable est dt dans la relation, soit t1
• Mener un calcul d’une nouvelle valeur de t1.
</t>
  </si>
  <si>
    <t xml:space="preserve">• Identifier la bonne colonne
• Utiliser la bonne unité
(Mapk = 220 Nm) valoriser la conclusion (négative)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</si>
</sst>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5">
    <font>
      <sz val="11"/>
      <color theme="1"/>
      <name val="Calibri"/>
      <family val="2"/>
      <scheme val="minor"/>
    </font>
    <font>
      <b/>
      <sz val="11"/>
      <color theme="1"/>
      <name val="Calibri"/>
      <family val="2"/>
      <scheme val="minor"/>
    </font>
    <font>
      <sz val="11"/>
      <color theme="1"/>
      <name val="Arial Narrow"/>
      <family val="2"/>
    </font>
    <font>
      <sz val="8"/>
      <color theme="1"/>
      <name val="Arial Narrow"/>
      <family val="2"/>
    </font>
    <font>
      <b/>
      <sz val="20"/>
      <color theme="1"/>
      <name val="Arial Narrow"/>
      <family val="2"/>
    </font>
    <font>
      <b/>
      <sz val="18"/>
      <color theme="1"/>
      <name val="Arial Narrow"/>
      <family val="2"/>
    </font>
    <font>
      <b/>
      <sz val="14"/>
      <color theme="1"/>
      <name val="Arial Narrow"/>
      <family val="2"/>
    </font>
    <font>
      <sz val="10"/>
      <color theme="1"/>
      <name val="Arial Narrow"/>
      <family val="2"/>
    </font>
    <font>
      <b/>
      <i/>
      <sz val="11"/>
      <color theme="1"/>
      <name val="Arial Narrow"/>
      <family val="2"/>
    </font>
    <font>
      <sz val="14"/>
      <color theme="1"/>
      <name val="Arial Narrow"/>
      <family val="2"/>
    </font>
    <font>
      <b/>
      <sz val="12"/>
      <color theme="1"/>
      <name val="Arial Narrow"/>
      <family val="2"/>
    </font>
    <font>
      <b/>
      <sz val="11"/>
      <color theme="1"/>
      <name val="Arial Narrow"/>
      <family val="2"/>
    </font>
    <font>
      <sz val="12"/>
      <color theme="1"/>
      <name val="Calibri"/>
      <family val="2"/>
      <scheme val="minor"/>
    </font>
    <font>
      <sz val="10"/>
      <color theme="1"/>
      <name val="Calibri"/>
      <family val="2"/>
      <scheme val="minor"/>
    </font>
    <font>
      <b/>
      <sz val="14"/>
      <color theme="1"/>
      <name val="Calibri"/>
      <family val="2"/>
      <scheme val="minor"/>
    </font>
    <font>
      <b/>
      <sz val="16"/>
      <color theme="1"/>
      <name val="Calibri"/>
      <family val="2"/>
      <scheme val="minor"/>
    </font>
    <font>
      <i/>
      <sz val="10"/>
      <color theme="1"/>
      <name val="Calibri"/>
      <family val="2"/>
      <scheme val="minor"/>
    </font>
    <font>
      <i/>
      <sz val="11"/>
      <color theme="1"/>
      <name val="Calibri"/>
      <family val="2"/>
      <scheme val="minor"/>
    </font>
    <font>
      <i/>
      <sz val="11"/>
      <color theme="1"/>
      <name val="Arial Narrow"/>
      <family val="2"/>
    </font>
    <font>
      <sz val="11"/>
      <color rgb="FF3366FF"/>
      <name val="Calibri"/>
      <family val="2"/>
      <scheme val="minor"/>
    </font>
    <font>
      <sz val="11"/>
      <color rgb="FFFF6600"/>
      <name val="Calibri"/>
      <family val="2"/>
      <scheme val="minor"/>
    </font>
    <font>
      <sz val="10"/>
      <color theme="1"/>
      <name val="Arial"/>
      <family val="2"/>
    </font>
    <font>
      <i/>
      <sz val="10"/>
      <color theme="1"/>
      <name val="Arial"/>
      <family val="2"/>
    </font>
    <font>
      <i/>
      <sz val="10"/>
      <color rgb="FF000000"/>
      <name val="Arial"/>
      <family val="2"/>
    </font>
    <font>
      <b/>
      <sz val="11"/>
      <color theme="1"/>
      <name val="Arial"/>
      <family val="2"/>
    </font>
    <font>
      <b/>
      <sz val="10"/>
      <color theme="1"/>
      <name val="Arial"/>
      <family val="2"/>
    </font>
    <font>
      <sz val="14"/>
      <color theme="1"/>
      <name val="Arial"/>
      <family val="2"/>
    </font>
    <font>
      <b/>
      <sz val="12"/>
      <color theme="1"/>
      <name val="Arial"/>
      <family val="2"/>
    </font>
    <font>
      <sz val="12"/>
      <color rgb="FF006BBC"/>
      <name val="Arial"/>
      <family val="2"/>
    </font>
    <font>
      <sz val="12"/>
      <color theme="1"/>
      <name val="Arial"/>
      <family val="2"/>
    </font>
    <font>
      <b/>
      <sz val="12"/>
      <color rgb="FFFF0000"/>
      <name val="Arial"/>
      <family val="2"/>
    </font>
    <font>
      <b/>
      <sz val="14"/>
      <color theme="1"/>
      <name val="Arial"/>
      <family val="2"/>
    </font>
    <font>
      <b/>
      <sz val="16"/>
      <color theme="1"/>
      <name val="Arial"/>
      <family val="2"/>
    </font>
    <font>
      <b/>
      <i/>
      <sz val="16"/>
      <color theme="1"/>
      <name val="Arial"/>
      <family val="2"/>
    </font>
    <font>
      <sz val="11"/>
      <color theme="1"/>
      <name val="Arial"/>
      <family val="2"/>
    </font>
    <font>
      <b/>
      <sz val="20"/>
      <color theme="1"/>
      <name val="Arial"/>
      <family val="2"/>
    </font>
    <font>
      <sz val="8"/>
      <color theme="1"/>
      <name val="Arial"/>
      <family val="2"/>
    </font>
    <font>
      <sz val="11"/>
      <color rgb="FFFF0000"/>
      <name val="Arial"/>
      <family val="2"/>
    </font>
    <font>
      <b/>
      <sz val="9"/>
      <color theme="1"/>
      <name val="Arial Narrow"/>
      <family val="2"/>
    </font>
    <font>
      <b/>
      <sz val="11"/>
      <color rgb="FF000000"/>
      <name val="Arial"/>
      <family val="2"/>
      <charset val="1"/>
    </font>
    <font>
      <b/>
      <i/>
      <sz val="10"/>
      <color theme="1"/>
      <name val="Arial"/>
      <family val="2"/>
    </font>
    <font>
      <sz val="8"/>
      <name val="Calibri"/>
      <family val="2"/>
      <scheme val="minor"/>
    </font>
    <font>
      <i/>
      <sz val="10"/>
      <name val="Arial"/>
      <family val="2"/>
    </font>
    <font>
      <u/>
      <sz val="10"/>
      <color theme="1"/>
      <name val="Arial"/>
      <family val="2"/>
    </font>
    <font>
      <b/>
      <sz val="8"/>
      <color theme="1"/>
      <name val="Arial"/>
      <family val="2"/>
    </font>
    <font>
      <b/>
      <sz val="8"/>
      <color rgb="FF000000"/>
      <name val="Arial"/>
      <family val="2"/>
      <charset val="1"/>
    </font>
    <font>
      <i/>
      <vertAlign val="subscript"/>
      <sz val="10"/>
      <color theme="1"/>
      <name val="Arial"/>
      <family val="2"/>
    </font>
    <font>
      <i/>
      <vertAlign val="superscript"/>
      <sz val="10"/>
      <color theme="1"/>
      <name val="Arial"/>
      <family val="2"/>
    </font>
    <font>
      <i/>
      <sz val="10"/>
      <color rgb="FFFF0000"/>
      <name val="Symbol"/>
      <charset val="2"/>
    </font>
    <font>
      <i/>
      <sz val="10"/>
      <color theme="1"/>
      <name val="Arial"/>
      <family val="2"/>
      <charset val="2"/>
    </font>
    <font>
      <b/>
      <sz val="18"/>
      <name val="Arial Narrow"/>
      <family val="2"/>
    </font>
    <font>
      <sz val="10"/>
      <color theme="1"/>
      <name val="Symbol"/>
      <family val="1"/>
      <charset val="2"/>
    </font>
    <font>
      <i/>
      <sz val="8"/>
      <color theme="1"/>
      <name val="Arial"/>
      <family val="2"/>
    </font>
    <font>
      <i/>
      <vertAlign val="subscript"/>
      <sz val="10"/>
      <name val="Arial"/>
      <family val="2"/>
    </font>
    <font>
      <i/>
      <vertAlign val="superscript"/>
      <sz val="10"/>
      <name val="Arial"/>
      <family val="2"/>
    </font>
  </fonts>
  <fills count="9">
    <fill>
      <patternFill patternType="none"/>
    </fill>
    <fill>
      <patternFill patternType="gray125"/>
    </fill>
    <fill>
      <patternFill patternType="solid">
        <fgColor rgb="FFFFFF99"/>
        <bgColor indexed="64"/>
      </patternFill>
    </fill>
    <fill>
      <patternFill patternType="solid">
        <fgColor rgb="FFFFFF00"/>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0"/>
        <bgColor indexed="64"/>
      </patternFill>
    </fill>
    <fill>
      <patternFill patternType="solid">
        <fgColor theme="0" tint="-0.14999847407452621"/>
        <bgColor indexed="64"/>
      </patternFill>
    </fill>
    <fill>
      <patternFill patternType="solid">
        <fgColor rgb="FF92D050"/>
        <bgColor indexed="64"/>
      </patternFill>
    </fill>
  </fills>
  <borders count="3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right/>
      <top style="thin">
        <color indexed="64"/>
      </top>
      <bottom/>
      <diagonal/>
    </border>
    <border>
      <left/>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s>
  <cellStyleXfs count="1">
    <xf numFmtId="0" fontId="0" fillId="0" borderId="0"/>
  </cellStyleXfs>
  <cellXfs count="309">
    <xf numFmtId="0" fontId="0" fillId="0" borderId="0" xfId="0"/>
    <xf numFmtId="0" fontId="2" fillId="0" borderId="0" xfId="0" applyFont="1"/>
    <xf numFmtId="0" fontId="2" fillId="0" borderId="0" xfId="0" applyFont="1" applyAlignment="1">
      <alignment wrapText="1"/>
    </xf>
    <xf numFmtId="0" fontId="2" fillId="0" borderId="0" xfId="0" applyFont="1" applyBorder="1" applyAlignment="1">
      <alignment wrapText="1"/>
    </xf>
    <xf numFmtId="0" fontId="2" fillId="0" borderId="0" xfId="0" applyFont="1" applyBorder="1"/>
    <xf numFmtId="0" fontId="0" fillId="0" borderId="0" xfId="0" applyBorder="1"/>
    <xf numFmtId="0" fontId="0" fillId="0" borderId="0" xfId="0" applyFill="1"/>
    <xf numFmtId="0" fontId="0" fillId="0" borderId="0" xfId="0" applyAlignment="1">
      <alignment horizontal="center" vertical="center"/>
    </xf>
    <xf numFmtId="0" fontId="2" fillId="0" borderId="0" xfId="0" applyFont="1" applyBorder="1" applyAlignment="1" applyProtection="1">
      <alignment horizontal="left" vertical="center"/>
    </xf>
    <xf numFmtId="49" fontId="0" fillId="0" borderId="0" xfId="0" applyNumberFormat="1"/>
    <xf numFmtId="0" fontId="15" fillId="0" borderId="0" xfId="0" applyFont="1" applyBorder="1" applyAlignment="1">
      <alignment vertical="center"/>
    </xf>
    <xf numFmtId="0" fontId="0" fillId="0" borderId="0" xfId="0" applyBorder="1" applyAlignment="1"/>
    <xf numFmtId="0" fontId="14" fillId="0" borderId="0" xfId="0" applyFont="1" applyBorder="1" applyAlignment="1"/>
    <xf numFmtId="0" fontId="1" fillId="0" borderId="0" xfId="0" applyFont="1"/>
    <xf numFmtId="0" fontId="16" fillId="0" borderId="0" xfId="0" applyFont="1" applyBorder="1" applyAlignment="1">
      <alignment horizontal="left"/>
    </xf>
    <xf numFmtId="0" fontId="17" fillId="0" borderId="0" xfId="0" applyFont="1" applyBorder="1" applyAlignment="1">
      <alignment horizontal="left"/>
    </xf>
    <xf numFmtId="0" fontId="0" fillId="0" borderId="0" xfId="0" applyFont="1" applyBorder="1" applyAlignment="1">
      <alignment horizontal="left"/>
    </xf>
    <xf numFmtId="0" fontId="0" fillId="0" borderId="0" xfId="0" applyBorder="1" applyAlignment="1">
      <alignment horizontal="left" vertical="center"/>
    </xf>
    <xf numFmtId="0" fontId="0" fillId="0" borderId="0" xfId="0" applyBorder="1" applyAlignment="1">
      <alignment horizontal="center"/>
    </xf>
    <xf numFmtId="0" fontId="13" fillId="0" borderId="0" xfId="0" applyFont="1" applyAlignment="1">
      <alignment horizontal="center" vertical="center"/>
    </xf>
    <xf numFmtId="0" fontId="9" fillId="4" borderId="0" xfId="0" applyFont="1" applyFill="1" applyBorder="1" applyAlignment="1">
      <alignment horizontal="center" vertical="center"/>
    </xf>
    <xf numFmtId="0" fontId="6" fillId="4" borderId="0" xfId="0" applyFont="1" applyFill="1" applyBorder="1" applyAlignment="1">
      <alignment horizontal="left" vertical="center"/>
    </xf>
    <xf numFmtId="0" fontId="12" fillId="0" borderId="0" xfId="0" applyFont="1" applyAlignment="1">
      <alignment vertical="top" wrapText="1"/>
    </xf>
    <xf numFmtId="0" fontId="19" fillId="0" borderId="0" xfId="0" applyFont="1"/>
    <xf numFmtId="0" fontId="20" fillId="0" borderId="0" xfId="0" applyFont="1" applyAlignment="1">
      <alignment vertical="center" wrapText="1"/>
    </xf>
    <xf numFmtId="0" fontId="27" fillId="0" borderId="9" xfId="0" applyFont="1" applyBorder="1" applyAlignment="1" applyProtection="1">
      <alignment horizontal="left" vertical="center" wrapText="1"/>
    </xf>
    <xf numFmtId="0" fontId="29" fillId="0" borderId="0" xfId="0" applyFont="1"/>
    <xf numFmtId="0" fontId="27" fillId="0" borderId="0" xfId="0" applyFont="1" applyBorder="1" applyAlignment="1" applyProtection="1">
      <alignment horizontal="right" vertical="top" wrapText="1"/>
    </xf>
    <xf numFmtId="0" fontId="21" fillId="4" borderId="8" xfId="0" applyFont="1" applyFill="1" applyBorder="1" applyAlignment="1">
      <alignment horizontal="center" vertical="center" wrapText="1"/>
    </xf>
    <xf numFmtId="0" fontId="34" fillId="4" borderId="13" xfId="0" applyFont="1" applyFill="1" applyBorder="1"/>
    <xf numFmtId="0" fontId="34" fillId="4" borderId="14" xfId="0" applyFont="1" applyFill="1" applyBorder="1"/>
    <xf numFmtId="0" fontId="34" fillId="4" borderId="20" xfId="0" applyFont="1" applyFill="1" applyBorder="1"/>
    <xf numFmtId="0" fontId="21" fillId="4" borderId="4" xfId="0" applyFont="1" applyFill="1" applyBorder="1" applyAlignment="1">
      <alignment vertical="center"/>
    </xf>
    <xf numFmtId="0" fontId="34" fillId="4" borderId="0" xfId="0" applyFont="1" applyFill="1" applyBorder="1"/>
    <xf numFmtId="0" fontId="34" fillId="4" borderId="5" xfId="0" applyFont="1" applyFill="1" applyBorder="1"/>
    <xf numFmtId="0" fontId="34" fillId="4" borderId="18" xfId="0" applyFont="1" applyFill="1" applyBorder="1"/>
    <xf numFmtId="0" fontId="34" fillId="4" borderId="15" xfId="0" applyFont="1" applyFill="1" applyBorder="1"/>
    <xf numFmtId="0" fontId="24" fillId="4" borderId="19" xfId="0" applyFont="1" applyFill="1" applyBorder="1" applyAlignment="1">
      <alignment horizontal="center" vertical="center" wrapText="1"/>
    </xf>
    <xf numFmtId="0" fontId="34" fillId="0" borderId="4" xfId="0" applyFont="1" applyBorder="1"/>
    <xf numFmtId="0" fontId="34" fillId="0" borderId="0" xfId="0" applyFont="1" applyBorder="1"/>
    <xf numFmtId="0" fontId="31" fillId="0" borderId="0" xfId="0" applyFont="1" applyBorder="1" applyAlignment="1">
      <alignment horizontal="center" vertical="center"/>
    </xf>
    <xf numFmtId="0" fontId="24" fillId="0" borderId="5" xfId="0" applyFont="1" applyBorder="1" applyAlignment="1">
      <alignment horizontal="center" vertical="center" wrapText="1"/>
    </xf>
    <xf numFmtId="0" fontId="34" fillId="4" borderId="4" xfId="0" applyFont="1" applyFill="1" applyBorder="1"/>
    <xf numFmtId="0" fontId="24" fillId="4" borderId="5" xfId="0" applyFont="1" applyFill="1" applyBorder="1" applyAlignment="1">
      <alignment horizontal="center" vertical="center" wrapText="1"/>
    </xf>
    <xf numFmtId="0" fontId="24" fillId="5" borderId="4" xfId="0" applyFont="1" applyFill="1" applyBorder="1" applyAlignment="1">
      <alignment horizontal="center" vertical="center"/>
    </xf>
    <xf numFmtId="0" fontId="24" fillId="5" borderId="0" xfId="0" applyFont="1" applyFill="1" applyBorder="1"/>
    <xf numFmtId="9" fontId="24" fillId="5" borderId="5" xfId="0" applyNumberFormat="1" applyFont="1" applyFill="1" applyBorder="1" applyAlignment="1">
      <alignment horizontal="center"/>
    </xf>
    <xf numFmtId="0" fontId="34" fillId="0" borderId="4" xfId="0" applyFont="1" applyBorder="1" applyAlignment="1">
      <alignment horizontal="center" vertical="center"/>
    </xf>
    <xf numFmtId="0" fontId="34" fillId="4" borderId="0" xfId="0" applyFont="1" applyFill="1" applyBorder="1" applyAlignment="1">
      <alignment wrapText="1"/>
    </xf>
    <xf numFmtId="0" fontId="24" fillId="0" borderId="5" xfId="0" applyFont="1" applyBorder="1"/>
    <xf numFmtId="9" fontId="24" fillId="5" borderId="5" xfId="0" quotePrefix="1" applyNumberFormat="1" applyFont="1" applyFill="1" applyBorder="1" applyAlignment="1">
      <alignment horizontal="center" vertical="center"/>
    </xf>
    <xf numFmtId="9" fontId="24" fillId="5" borderId="5" xfId="0" quotePrefix="1" applyNumberFormat="1" applyFont="1" applyFill="1" applyBorder="1" applyAlignment="1">
      <alignment horizontal="center"/>
    </xf>
    <xf numFmtId="0" fontId="34" fillId="0" borderId="5" xfId="0" applyFont="1" applyBorder="1"/>
    <xf numFmtId="0" fontId="34" fillId="0" borderId="18" xfId="0" applyFont="1" applyBorder="1"/>
    <xf numFmtId="0" fontId="34" fillId="0" borderId="15" xfId="0" applyFont="1" applyBorder="1"/>
    <xf numFmtId="0" fontId="34" fillId="0" borderId="19" xfId="0" applyFont="1" applyBorder="1"/>
    <xf numFmtId="0" fontId="24" fillId="0" borderId="5" xfId="0" applyFont="1" applyFill="1" applyBorder="1" applyAlignment="1">
      <alignment horizontal="center" vertical="center" wrapText="1"/>
    </xf>
    <xf numFmtId="49" fontId="34" fillId="4" borderId="5" xfId="0" applyNumberFormat="1" applyFont="1" applyFill="1" applyBorder="1" applyProtection="1">
      <protection locked="0"/>
    </xf>
    <xf numFmtId="0" fontId="34" fillId="4" borderId="5" xfId="0" applyNumberFormat="1" applyFont="1" applyFill="1" applyBorder="1" applyAlignment="1" applyProtection="1">
      <alignment horizontal="left"/>
      <protection locked="0"/>
    </xf>
    <xf numFmtId="0" fontId="6" fillId="4" borderId="0" xfId="0" applyFont="1" applyFill="1" applyBorder="1" applyAlignment="1">
      <alignment horizontal="center" vertical="center"/>
    </xf>
    <xf numFmtId="0" fontId="35" fillId="4" borderId="14" xfId="0" applyFont="1" applyFill="1" applyBorder="1" applyAlignment="1">
      <alignment horizontal="center" vertical="center"/>
    </xf>
    <xf numFmtId="0" fontId="32" fillId="4" borderId="15" xfId="0" applyFont="1" applyFill="1" applyBorder="1" applyAlignment="1">
      <alignment horizontal="center" vertical="center"/>
    </xf>
    <xf numFmtId="0" fontId="28" fillId="0" borderId="0" xfId="0" applyFont="1" applyBorder="1" applyAlignment="1" applyProtection="1">
      <alignment horizontal="left" vertical="top"/>
      <protection locked="0"/>
    </xf>
    <xf numFmtId="0" fontId="31" fillId="4" borderId="0" xfId="0" applyFont="1" applyFill="1" applyBorder="1" applyAlignment="1">
      <alignment horizontal="center" vertical="center"/>
    </xf>
    <xf numFmtId="0" fontId="22" fillId="0" borderId="21" xfId="0" applyFont="1" applyBorder="1" applyAlignment="1">
      <alignment horizontal="left" vertical="top" wrapText="1"/>
    </xf>
    <xf numFmtId="0" fontId="0" fillId="0" borderId="0" xfId="0" applyAlignment="1">
      <alignment wrapText="1"/>
    </xf>
    <xf numFmtId="0" fontId="0" fillId="0" borderId="0" xfId="0" applyAlignment="1">
      <alignment horizontal="center"/>
    </xf>
    <xf numFmtId="0" fontId="30" fillId="0" borderId="0" xfId="0" applyFont="1" applyBorder="1" applyAlignment="1">
      <alignment horizontal="center" vertical="center"/>
    </xf>
    <xf numFmtId="0" fontId="1" fillId="4" borderId="0" xfId="0" applyFont="1" applyFill="1" applyAlignment="1">
      <alignment horizontal="center" vertical="center"/>
    </xf>
    <xf numFmtId="0" fontId="4" fillId="4" borderId="2" xfId="0" applyFont="1" applyFill="1" applyBorder="1" applyAlignment="1">
      <alignment horizontal="center" vertical="center"/>
    </xf>
    <xf numFmtId="0" fontId="24" fillId="0" borderId="0" xfId="0" quotePrefix="1" applyFont="1" applyBorder="1" applyAlignment="1">
      <alignment horizontal="right" vertical="center"/>
    </xf>
    <xf numFmtId="0" fontId="7" fillId="0" borderId="0" xfId="0" applyFont="1" applyFill="1" applyBorder="1" applyAlignment="1">
      <alignment vertical="center" wrapText="1"/>
    </xf>
    <xf numFmtId="0" fontId="2" fillId="0" borderId="0" xfId="0" applyFont="1" applyFill="1" applyBorder="1" applyAlignment="1">
      <alignment wrapText="1"/>
    </xf>
    <xf numFmtId="164" fontId="7" fillId="0" borderId="0" xfId="0" applyNumberFormat="1" applyFont="1" applyFill="1" applyBorder="1" applyAlignment="1">
      <alignment horizontal="center" wrapText="1"/>
    </xf>
    <xf numFmtId="164" fontId="7" fillId="0" borderId="0" xfId="0" applyNumberFormat="1" applyFont="1" applyFill="1" applyBorder="1" applyAlignment="1">
      <alignment horizontal="center" vertical="center" wrapText="1"/>
    </xf>
    <xf numFmtId="0" fontId="27" fillId="0" borderId="0" xfId="0" applyFont="1" applyBorder="1" applyAlignment="1" applyProtection="1">
      <alignment horizontal="left" wrapText="1"/>
    </xf>
    <xf numFmtId="14" fontId="28" fillId="0" borderId="0" xfId="0" applyNumberFormat="1" applyFont="1" applyBorder="1" applyAlignment="1" applyProtection="1">
      <alignment horizontal="left" vertical="center"/>
      <protection locked="0"/>
    </xf>
    <xf numFmtId="9" fontId="27" fillId="0" borderId="0" xfId="0" applyNumberFormat="1" applyFont="1" applyFill="1" applyBorder="1" applyAlignment="1">
      <alignment horizontal="center" vertical="center" wrapText="1"/>
    </xf>
    <xf numFmtId="0" fontId="27" fillId="0" borderId="0" xfId="0" applyFont="1" applyFill="1" applyBorder="1" applyAlignment="1">
      <alignment horizontal="center" vertical="center" wrapText="1"/>
    </xf>
    <xf numFmtId="0" fontId="2" fillId="0" borderId="0" xfId="0" applyFont="1" applyFill="1" applyBorder="1"/>
    <xf numFmtId="164" fontId="27" fillId="0" borderId="0" xfId="0" applyNumberFormat="1" applyFont="1" applyFill="1" applyBorder="1" applyAlignment="1">
      <alignment horizontal="center" vertical="center"/>
    </xf>
    <xf numFmtId="0" fontId="2" fillId="0" borderId="0" xfId="0" applyFont="1" applyFill="1" applyBorder="1" applyAlignment="1" applyProtection="1">
      <alignment horizontal="left" vertical="center"/>
    </xf>
    <xf numFmtId="0" fontId="5" fillId="0" borderId="0" xfId="0" applyFont="1" applyFill="1" applyBorder="1" applyAlignment="1">
      <alignment horizontal="center" vertical="center"/>
    </xf>
    <xf numFmtId="0" fontId="29" fillId="0" borderId="0" xfId="0" applyNumberFormat="1" applyFont="1" applyFill="1" applyBorder="1" applyAlignment="1">
      <alignment horizontal="left" vertical="center"/>
    </xf>
    <xf numFmtId="0" fontId="31" fillId="0" borderId="0" xfId="0" applyFont="1" applyFill="1" applyBorder="1" applyAlignment="1">
      <alignment horizontal="center" vertical="center"/>
    </xf>
    <xf numFmtId="0" fontId="6" fillId="0" borderId="0" xfId="0" applyFont="1" applyFill="1" applyBorder="1" applyAlignment="1">
      <alignment horizontal="left" vertical="center"/>
    </xf>
    <xf numFmtId="0" fontId="11" fillId="0" borderId="0" xfId="0" applyFont="1" applyFill="1" applyBorder="1" applyAlignment="1">
      <alignment horizontal="center" vertical="center"/>
    </xf>
    <xf numFmtId="0" fontId="27" fillId="0" borderId="0" xfId="0" quotePrefix="1" applyFont="1" applyFill="1" applyBorder="1" applyAlignment="1">
      <alignment horizontal="center" vertical="center"/>
    </xf>
    <xf numFmtId="0" fontId="25" fillId="0" borderId="0" xfId="0" quotePrefix="1" applyFont="1" applyFill="1" applyBorder="1" applyAlignment="1">
      <alignment vertical="center"/>
    </xf>
    <xf numFmtId="0" fontId="24" fillId="0" borderId="0" xfId="0" quotePrefix="1" applyFont="1" applyFill="1" applyBorder="1" applyAlignment="1">
      <alignment horizontal="right" vertical="center"/>
    </xf>
    <xf numFmtId="0" fontId="6" fillId="0" borderId="0" xfId="0" applyFont="1" applyFill="1" applyBorder="1" applyAlignment="1" applyProtection="1">
      <alignment horizontal="center" vertical="center"/>
      <protection locked="0"/>
    </xf>
    <xf numFmtId="164" fontId="3" fillId="0" borderId="0" xfId="0" applyNumberFormat="1" applyFont="1" applyAlignment="1">
      <alignment horizontal="center" vertical="center"/>
    </xf>
    <xf numFmtId="164" fontId="29" fillId="0" borderId="0" xfId="0" applyNumberFormat="1" applyFont="1" applyAlignment="1">
      <alignment horizontal="center" vertical="center"/>
    </xf>
    <xf numFmtId="164" fontId="1" fillId="4" borderId="0" xfId="0" applyNumberFormat="1" applyFont="1" applyFill="1" applyAlignment="1">
      <alignment horizontal="center" vertical="center"/>
    </xf>
    <xf numFmtId="164" fontId="0" fillId="0" borderId="0" xfId="0" applyNumberFormat="1" applyFont="1" applyAlignment="1">
      <alignment horizontal="center" vertical="center"/>
    </xf>
    <xf numFmtId="0" fontId="0" fillId="0" borderId="0" xfId="0" applyProtection="1"/>
    <xf numFmtId="49" fontId="0" fillId="0" borderId="0" xfId="0" applyNumberFormat="1" applyProtection="1"/>
    <xf numFmtId="0" fontId="36" fillId="4" borderId="13" xfId="0" applyFont="1" applyFill="1" applyBorder="1" applyAlignment="1" applyProtection="1">
      <alignment vertical="center"/>
    </xf>
    <xf numFmtId="0" fontId="34" fillId="4" borderId="4" xfId="0" applyFont="1" applyFill="1" applyBorder="1" applyAlignment="1" applyProtection="1"/>
    <xf numFmtId="0" fontId="34" fillId="4" borderId="0" xfId="0" applyFont="1" applyFill="1" applyBorder="1" applyAlignment="1" applyProtection="1"/>
    <xf numFmtId="0" fontId="34" fillId="4" borderId="5" xfId="0" applyFont="1" applyFill="1" applyBorder="1" applyAlignment="1" applyProtection="1"/>
    <xf numFmtId="0" fontId="31" fillId="4" borderId="18" xfId="0" applyFont="1" applyFill="1" applyBorder="1" applyAlignment="1" applyProtection="1"/>
    <xf numFmtId="0" fontId="34" fillId="0" borderId="0" xfId="0" applyFont="1" applyProtection="1"/>
    <xf numFmtId="49" fontId="34" fillId="0" borderId="0" xfId="0" applyNumberFormat="1" applyFont="1" applyProtection="1"/>
    <xf numFmtId="0" fontId="24" fillId="0" borderId="0" xfId="0" applyFont="1" applyProtection="1"/>
    <xf numFmtId="0" fontId="29" fillId="0" borderId="0" xfId="0" applyFont="1" applyAlignment="1" applyProtection="1">
      <alignment vertical="top" wrapText="1"/>
    </xf>
    <xf numFmtId="0" fontId="34" fillId="0" borderId="4" xfId="0" applyFont="1" applyBorder="1" applyProtection="1"/>
    <xf numFmtId="49" fontId="34" fillId="0" borderId="5" xfId="0" applyNumberFormat="1" applyFont="1" applyBorder="1" applyProtection="1"/>
    <xf numFmtId="0" fontId="24" fillId="0" borderId="4" xfId="0" applyFont="1" applyBorder="1" applyProtection="1"/>
    <xf numFmtId="0" fontId="34" fillId="0" borderId="18" xfId="0" applyFont="1" applyBorder="1" applyProtection="1"/>
    <xf numFmtId="49" fontId="34" fillId="0" borderId="19" xfId="0" applyNumberFormat="1" applyFont="1" applyBorder="1" applyProtection="1"/>
    <xf numFmtId="0" fontId="24" fillId="4" borderId="13" xfId="0" applyFont="1" applyFill="1" applyBorder="1" applyAlignment="1" applyProtection="1">
      <alignment horizontal="center"/>
    </xf>
    <xf numFmtId="0" fontId="24" fillId="4" borderId="14" xfId="0" applyFont="1" applyFill="1" applyBorder="1" applyAlignment="1" applyProtection="1">
      <alignment horizontal="center"/>
    </xf>
    <xf numFmtId="0" fontId="24" fillId="4" borderId="20" xfId="0" applyFont="1" applyFill="1" applyBorder="1" applyAlignment="1" applyProtection="1">
      <alignment horizontal="center"/>
    </xf>
    <xf numFmtId="0" fontId="34" fillId="0" borderId="4" xfId="0" applyFont="1" applyBorder="1" applyAlignment="1" applyProtection="1">
      <alignment horizontal="left" vertical="center"/>
    </xf>
    <xf numFmtId="0" fontId="34" fillId="0" borderId="0" xfId="0" applyFont="1" applyBorder="1" applyAlignment="1" applyProtection="1">
      <alignment horizontal="left" vertical="center"/>
    </xf>
    <xf numFmtId="0" fontId="34" fillId="0" borderId="5" xfId="0" applyFont="1" applyBorder="1" applyAlignment="1" applyProtection="1">
      <alignment horizontal="left" vertical="center"/>
    </xf>
    <xf numFmtId="0" fontId="34" fillId="0" borderId="4" xfId="0" applyFont="1" applyBorder="1" applyAlignment="1" applyProtection="1">
      <alignment horizontal="center"/>
    </xf>
    <xf numFmtId="0" fontId="34" fillId="0" borderId="0" xfId="0" applyFont="1" applyBorder="1" applyAlignment="1" applyProtection="1">
      <alignment horizontal="center"/>
    </xf>
    <xf numFmtId="0" fontId="34" fillId="0" borderId="5" xfId="0" applyFont="1" applyBorder="1" applyAlignment="1" applyProtection="1">
      <alignment horizontal="center"/>
    </xf>
    <xf numFmtId="0" fontId="37" fillId="0" borderId="0" xfId="0" applyFont="1" applyBorder="1" applyAlignment="1" applyProtection="1">
      <alignment vertical="center"/>
    </xf>
    <xf numFmtId="0" fontId="34" fillId="0" borderId="0" xfId="0" applyFont="1" applyBorder="1" applyAlignment="1" applyProtection="1">
      <alignment vertical="center"/>
    </xf>
    <xf numFmtId="0" fontId="34" fillId="0" borderId="5" xfId="0" applyFont="1" applyBorder="1" applyAlignment="1" applyProtection="1">
      <alignment vertical="center"/>
    </xf>
    <xf numFmtId="0" fontId="34" fillId="0" borderId="4" xfId="0" applyFont="1" applyBorder="1" applyAlignment="1" applyProtection="1">
      <alignment vertical="center"/>
    </xf>
    <xf numFmtId="0" fontId="37" fillId="0" borderId="0" xfId="0" applyFont="1" applyBorder="1" applyAlignment="1" applyProtection="1"/>
    <xf numFmtId="0" fontId="34" fillId="0" borderId="0" xfId="0" applyFont="1" applyBorder="1" applyAlignment="1" applyProtection="1"/>
    <xf numFmtId="0" fontId="34" fillId="0" borderId="5" xfId="0" applyFont="1" applyBorder="1" applyAlignment="1" applyProtection="1"/>
    <xf numFmtId="0" fontId="34" fillId="0" borderId="4" xfId="0" applyFont="1" applyFill="1" applyBorder="1" applyAlignment="1" applyProtection="1">
      <alignment vertical="center"/>
    </xf>
    <xf numFmtId="0" fontId="34" fillId="0" borderId="0" xfId="0" applyFont="1" applyFill="1" applyBorder="1" applyAlignment="1" applyProtection="1">
      <alignment vertical="center"/>
    </xf>
    <xf numFmtId="0" fontId="34" fillId="0" borderId="5" xfId="0" applyFont="1" applyFill="1" applyBorder="1" applyAlignment="1" applyProtection="1">
      <alignment vertical="center"/>
    </xf>
    <xf numFmtId="0" fontId="34" fillId="0" borderId="18" xfId="0" applyFont="1" applyBorder="1" applyAlignment="1" applyProtection="1">
      <alignment horizontal="center"/>
    </xf>
    <xf numFmtId="0" fontId="34" fillId="0" borderId="15" xfId="0" applyFont="1" applyBorder="1" applyAlignment="1" applyProtection="1">
      <alignment horizontal="center"/>
    </xf>
    <xf numFmtId="0" fontId="34" fillId="0" borderId="19" xfId="0" applyFont="1" applyBorder="1" applyAlignment="1" applyProtection="1">
      <alignment horizontal="center"/>
    </xf>
    <xf numFmtId="0" fontId="27" fillId="0" borderId="0" xfId="0" applyFont="1" applyBorder="1" applyAlignment="1" applyProtection="1">
      <alignment horizontal="left" vertical="center" wrapText="1"/>
    </xf>
    <xf numFmtId="0" fontId="22" fillId="0" borderId="21" xfId="0" applyFont="1" applyBorder="1" applyAlignment="1">
      <alignment horizontal="center" vertical="top" wrapText="1"/>
    </xf>
    <xf numFmtId="0" fontId="9" fillId="0" borderId="0" xfId="0" applyFont="1" applyFill="1" applyBorder="1" applyAlignment="1">
      <alignment horizontal="center" vertical="center"/>
    </xf>
    <xf numFmtId="49" fontId="31" fillId="0" borderId="0" xfId="0" applyNumberFormat="1" applyFont="1" applyFill="1" applyBorder="1" applyAlignment="1">
      <alignment horizontal="center" vertical="center"/>
    </xf>
    <xf numFmtId="0" fontId="2" fillId="0" borderId="0" xfId="0" applyFont="1" applyProtection="1"/>
    <xf numFmtId="0" fontId="2" fillId="0" borderId="0" xfId="0" applyFont="1" applyAlignment="1" applyProtection="1">
      <alignment wrapText="1"/>
    </xf>
    <xf numFmtId="0" fontId="4" fillId="4" borderId="2" xfId="0" applyFont="1" applyFill="1" applyBorder="1" applyAlignment="1" applyProtection="1">
      <alignment horizontal="center" vertical="center"/>
    </xf>
    <xf numFmtId="0" fontId="13" fillId="4" borderId="4" xfId="0" applyFont="1" applyFill="1" applyBorder="1" applyAlignment="1" applyProtection="1">
      <alignment vertical="center"/>
    </xf>
    <xf numFmtId="0" fontId="6" fillId="4" borderId="0" xfId="0" applyFont="1" applyFill="1" applyBorder="1" applyAlignment="1" applyProtection="1">
      <alignment horizontal="right" vertical="center"/>
    </xf>
    <xf numFmtId="0" fontId="6" fillId="4" borderId="0" xfId="0" applyFont="1" applyFill="1" applyBorder="1" applyAlignment="1" applyProtection="1">
      <alignment horizontal="center" vertical="center"/>
    </xf>
    <xf numFmtId="0" fontId="2" fillId="4" borderId="4" xfId="0" applyFont="1" applyFill="1" applyBorder="1" applyProtection="1"/>
    <xf numFmtId="0" fontId="26" fillId="4" borderId="0" xfId="0" applyFont="1" applyFill="1" applyBorder="1" applyAlignment="1" applyProtection="1">
      <alignment horizontal="right" vertical="center"/>
    </xf>
    <xf numFmtId="0" fontId="26" fillId="4" borderId="17" xfId="0" applyFont="1" applyFill="1" applyBorder="1" applyAlignment="1" applyProtection="1">
      <alignment horizontal="right" vertical="center"/>
    </xf>
    <xf numFmtId="0" fontId="2" fillId="0" borderId="28" xfId="0" applyFont="1" applyBorder="1" applyProtection="1"/>
    <xf numFmtId="0" fontId="31" fillId="0" borderId="0" xfId="0" applyFont="1" applyBorder="1" applyAlignment="1" applyProtection="1">
      <alignment horizontal="center" vertical="center" wrapText="1"/>
    </xf>
    <xf numFmtId="0" fontId="31" fillId="0" borderId="16" xfId="0" applyFont="1" applyBorder="1" applyAlignment="1" applyProtection="1">
      <alignment horizontal="center" vertical="center" wrapText="1"/>
    </xf>
    <xf numFmtId="0" fontId="2" fillId="0" borderId="7" xfId="0" applyFont="1" applyBorder="1" applyProtection="1"/>
    <xf numFmtId="0" fontId="11" fillId="5" borderId="7" xfId="0" applyFont="1" applyFill="1" applyBorder="1" applyAlignment="1" applyProtection="1">
      <alignment horizontal="center" vertical="center"/>
    </xf>
    <xf numFmtId="0" fontId="11" fillId="5" borderId="8" xfId="0" applyFont="1" applyFill="1" applyBorder="1" applyAlignment="1" applyProtection="1">
      <alignment horizontal="center" vertical="center"/>
    </xf>
    <xf numFmtId="0" fontId="11" fillId="5" borderId="24" xfId="0" applyFont="1" applyFill="1" applyBorder="1" applyAlignment="1" applyProtection="1">
      <alignment horizontal="center" vertical="center"/>
    </xf>
    <xf numFmtId="0" fontId="2" fillId="0" borderId="4" xfId="0" applyFont="1" applyBorder="1" applyProtection="1"/>
    <xf numFmtId="0" fontId="29" fillId="0" borderId="0" xfId="0" applyFont="1" applyProtection="1"/>
    <xf numFmtId="0" fontId="29" fillId="0" borderId="4" xfId="0" applyFont="1" applyBorder="1" applyProtection="1"/>
    <xf numFmtId="9" fontId="27" fillId="4" borderId="11" xfId="0" applyNumberFormat="1" applyFont="1" applyFill="1" applyBorder="1" applyAlignment="1" applyProtection="1">
      <alignment horizontal="center" vertical="center"/>
    </xf>
    <xf numFmtId="0" fontId="0" fillId="0" borderId="0" xfId="0" applyAlignment="1" applyProtection="1">
      <alignment wrapText="1"/>
    </xf>
    <xf numFmtId="0" fontId="2" fillId="0" borderId="4" xfId="0" applyFont="1" applyBorder="1" applyAlignment="1" applyProtection="1">
      <alignment horizontal="center" wrapText="1"/>
    </xf>
    <xf numFmtId="0" fontId="22" fillId="0" borderId="21" xfId="0" applyFont="1" applyBorder="1" applyAlignment="1" applyProtection="1">
      <alignment horizontal="left" vertical="top" wrapText="1"/>
    </xf>
    <xf numFmtId="0" fontId="22" fillId="0" borderId="21" xfId="0" applyNumberFormat="1" applyFont="1" applyBorder="1" applyAlignment="1" applyProtection="1">
      <alignment horizontal="left" vertical="top" wrapText="1"/>
    </xf>
    <xf numFmtId="0" fontId="23" fillId="0" borderId="21" xfId="0" applyFont="1" applyBorder="1" applyAlignment="1" applyProtection="1">
      <alignment horizontal="left" vertical="top" wrapText="1"/>
    </xf>
    <xf numFmtId="0" fontId="2" fillId="0" borderId="0" xfId="0" applyFont="1" applyBorder="1" applyAlignment="1" applyProtection="1">
      <alignment wrapText="1"/>
    </xf>
    <xf numFmtId="0" fontId="2" fillId="0" borderId="0" xfId="0" applyFont="1" applyBorder="1" applyProtection="1"/>
    <xf numFmtId="0" fontId="12" fillId="0" borderId="0" xfId="0" applyFont="1" applyAlignment="1" applyProtection="1"/>
    <xf numFmtId="9" fontId="10" fillId="4" borderId="11" xfId="0" applyNumberFormat="1" applyFont="1" applyFill="1" applyBorder="1" applyAlignment="1" applyProtection="1">
      <alignment horizontal="center" vertical="center"/>
    </xf>
    <xf numFmtId="0" fontId="23" fillId="0" borderId="21" xfId="0" applyFont="1" applyBorder="1" applyAlignment="1" applyProtection="1">
      <alignment vertical="top" wrapText="1"/>
    </xf>
    <xf numFmtId="0" fontId="18" fillId="0" borderId="4" xfId="0" applyFont="1" applyFill="1" applyBorder="1" applyAlignment="1" applyProtection="1">
      <alignment horizontal="left" vertical="center" wrapText="1"/>
    </xf>
    <xf numFmtId="0" fontId="7" fillId="0" borderId="0" xfId="0" applyFont="1" applyBorder="1" applyAlignment="1" applyProtection="1">
      <alignment horizontal="left" vertical="center" wrapText="1"/>
    </xf>
    <xf numFmtId="9" fontId="11" fillId="4" borderId="11" xfId="0" applyNumberFormat="1" applyFont="1" applyFill="1" applyBorder="1" applyAlignment="1" applyProtection="1">
      <alignment horizontal="center" vertical="center"/>
    </xf>
    <xf numFmtId="0" fontId="2" fillId="0" borderId="4" xfId="0" applyFont="1" applyBorder="1" applyAlignment="1" applyProtection="1">
      <alignment horizontal="center"/>
    </xf>
    <xf numFmtId="0" fontId="0" fillId="0" borderId="0" xfId="0" applyBorder="1" applyAlignment="1" applyProtection="1">
      <alignment wrapText="1"/>
    </xf>
    <xf numFmtId="0" fontId="2" fillId="0" borderId="4" xfId="0" applyFont="1" applyBorder="1" applyAlignment="1" applyProtection="1">
      <alignment horizontal="center" vertical="center" wrapText="1"/>
    </xf>
    <xf numFmtId="0" fontId="0" fillId="0" borderId="0" xfId="0" applyAlignment="1" applyProtection="1">
      <alignment horizontal="center" vertical="center"/>
    </xf>
    <xf numFmtId="0" fontId="2" fillId="0" borderId="4" xfId="0" applyFont="1" applyBorder="1" applyAlignment="1" applyProtection="1">
      <alignment horizontal="center" vertical="center"/>
    </xf>
    <xf numFmtId="0" fontId="27" fillId="2" borderId="1" xfId="0" applyFont="1" applyFill="1" applyBorder="1" applyAlignment="1" applyProtection="1">
      <alignment horizontal="center" vertical="center" wrapText="1"/>
    </xf>
    <xf numFmtId="0" fontId="27" fillId="2" borderId="2" xfId="0" applyFont="1" applyFill="1" applyBorder="1" applyAlignment="1" applyProtection="1">
      <alignment horizontal="center" vertical="center" wrapText="1"/>
    </xf>
    <xf numFmtId="0" fontId="2" fillId="2" borderId="2" xfId="0" applyFont="1" applyFill="1" applyBorder="1" applyAlignment="1" applyProtection="1">
      <alignment horizontal="center" vertical="center"/>
    </xf>
    <xf numFmtId="164" fontId="27" fillId="5" borderId="3" xfId="0" applyNumberFormat="1" applyFont="1" applyFill="1" applyBorder="1" applyAlignment="1" applyProtection="1">
      <alignment horizontal="center" vertical="center"/>
    </xf>
    <xf numFmtId="0" fontId="0" fillId="0" borderId="0" xfId="0" applyAlignment="1" applyProtection="1">
      <alignment horizontal="left" vertical="center"/>
    </xf>
    <xf numFmtId="0" fontId="2" fillId="0" borderId="4" xfId="0" applyFont="1" applyBorder="1" applyAlignment="1" applyProtection="1">
      <alignment horizontal="left" vertical="center"/>
    </xf>
    <xf numFmtId="0" fontId="2" fillId="0" borderId="18" xfId="0" applyFont="1" applyBorder="1" applyProtection="1"/>
    <xf numFmtId="0" fontId="2" fillId="0" borderId="15" xfId="0" applyFont="1" applyBorder="1" applyAlignment="1" applyProtection="1">
      <alignment wrapText="1"/>
    </xf>
    <xf numFmtId="0" fontId="2" fillId="0" borderId="15" xfId="0" applyFont="1" applyBorder="1" applyProtection="1"/>
    <xf numFmtId="0" fontId="2" fillId="0" borderId="0" xfId="0" applyFont="1" applyAlignment="1">
      <alignment horizontal="center"/>
    </xf>
    <xf numFmtId="0" fontId="6" fillId="0" borderId="0" xfId="0" applyFont="1" applyFill="1" applyBorder="1" applyAlignment="1">
      <alignment horizontal="center" vertical="center"/>
    </xf>
    <xf numFmtId="0" fontId="6" fillId="4" borderId="5" xfId="0" applyFont="1" applyFill="1" applyBorder="1" applyAlignment="1">
      <alignment horizontal="center" vertical="center"/>
    </xf>
    <xf numFmtId="0" fontId="6" fillId="0" borderId="5" xfId="0" applyFont="1" applyFill="1" applyBorder="1" applyAlignment="1">
      <alignment horizontal="center" vertical="center"/>
    </xf>
    <xf numFmtId="0" fontId="2" fillId="0" borderId="0" xfId="0" applyFont="1" applyAlignment="1">
      <alignment horizontal="center" wrapText="1"/>
    </xf>
    <xf numFmtId="0" fontId="26" fillId="4" borderId="0" xfId="0" applyFont="1" applyFill="1" applyBorder="1" applyAlignment="1">
      <alignment horizontal="center" vertical="center"/>
    </xf>
    <xf numFmtId="0" fontId="26" fillId="0" borderId="0" xfId="0" applyFont="1" applyFill="1" applyBorder="1" applyAlignment="1">
      <alignment horizontal="center" vertical="center"/>
    </xf>
    <xf numFmtId="0" fontId="22" fillId="6" borderId="21" xfId="0" applyFont="1" applyFill="1" applyBorder="1" applyAlignment="1">
      <alignment horizontal="center" vertical="top" wrapText="1"/>
    </xf>
    <xf numFmtId="0" fontId="11" fillId="0" borderId="0" xfId="0" applyFont="1" applyAlignment="1" applyProtection="1">
      <alignment horizontal="center"/>
    </xf>
    <xf numFmtId="9" fontId="27" fillId="4" borderId="29" xfId="0" applyNumberFormat="1" applyFont="1" applyFill="1" applyBorder="1" applyAlignment="1" applyProtection="1">
      <alignment horizontal="center" vertical="center"/>
    </xf>
    <xf numFmtId="0" fontId="40" fillId="0" borderId="21" xfId="0" applyNumberFormat="1" applyFont="1" applyBorder="1" applyAlignment="1" applyProtection="1">
      <alignment horizontal="center" vertical="top" wrapText="1"/>
    </xf>
    <xf numFmtId="0" fontId="11" fillId="0" borderId="0" xfId="0" applyFont="1" applyBorder="1" applyAlignment="1" applyProtection="1">
      <alignment horizontal="center"/>
    </xf>
    <xf numFmtId="0" fontId="11" fillId="0" borderId="0" xfId="0" applyFont="1" applyBorder="1" applyAlignment="1" applyProtection="1">
      <alignment horizontal="center" vertical="center"/>
    </xf>
    <xf numFmtId="0" fontId="11" fillId="0" borderId="15" xfId="0" applyFont="1" applyBorder="1" applyAlignment="1" applyProtection="1">
      <alignment horizontal="center"/>
    </xf>
    <xf numFmtId="0" fontId="11" fillId="0" borderId="0" xfId="0" applyFont="1" applyAlignment="1">
      <alignment horizontal="center"/>
    </xf>
    <xf numFmtId="0" fontId="1" fillId="0" borderId="0" xfId="0" applyFont="1" applyAlignment="1">
      <alignment horizontal="center"/>
    </xf>
    <xf numFmtId="9" fontId="27" fillId="4" borderId="21" xfId="0" quotePrefix="1" applyNumberFormat="1" applyFont="1" applyFill="1" applyBorder="1" applyAlignment="1" applyProtection="1">
      <alignment horizontal="center" vertical="center"/>
    </xf>
    <xf numFmtId="0" fontId="27" fillId="3" borderId="3" xfId="0" quotePrefix="1" applyFont="1" applyFill="1" applyBorder="1" applyAlignment="1" applyProtection="1">
      <alignment horizontal="center" vertical="center"/>
    </xf>
    <xf numFmtId="9" fontId="27" fillId="4" borderId="30" xfId="0" quotePrefix="1" applyNumberFormat="1" applyFont="1" applyFill="1" applyBorder="1" applyAlignment="1" applyProtection="1">
      <alignment horizontal="center" vertical="center"/>
    </xf>
    <xf numFmtId="0" fontId="11" fillId="0" borderId="5" xfId="0" applyFont="1" applyBorder="1" applyAlignment="1" applyProtection="1">
      <alignment horizontal="center"/>
    </xf>
    <xf numFmtId="0" fontId="11" fillId="0" borderId="5" xfId="0" applyFont="1" applyBorder="1" applyAlignment="1" applyProtection="1">
      <alignment horizontal="center" vertical="center"/>
    </xf>
    <xf numFmtId="0" fontId="11" fillId="0" borderId="19" xfId="0" applyFont="1" applyBorder="1" applyAlignment="1" applyProtection="1">
      <alignment horizontal="center"/>
    </xf>
    <xf numFmtId="0" fontId="39" fillId="4" borderId="21" xfId="0" applyFont="1" applyFill="1" applyBorder="1" applyAlignment="1" applyProtection="1">
      <alignment horizontal="left" vertical="center" wrapText="1"/>
    </xf>
    <xf numFmtId="0" fontId="39" fillId="4" borderId="21" xfId="0" quotePrefix="1" applyFont="1" applyFill="1" applyBorder="1" applyAlignment="1" applyProtection="1">
      <alignment horizontal="center" vertical="center" wrapText="1"/>
    </xf>
    <xf numFmtId="0" fontId="39" fillId="4" borderId="21" xfId="0" applyFont="1" applyFill="1" applyBorder="1" applyAlignment="1" applyProtection="1">
      <alignment horizontal="center" vertical="center" wrapText="1"/>
    </xf>
    <xf numFmtId="164" fontId="21" fillId="4" borderId="0" xfId="0" applyNumberFormat="1" applyFont="1" applyFill="1" applyAlignment="1">
      <alignment horizontal="center" vertical="center"/>
    </xf>
    <xf numFmtId="49" fontId="22" fillId="7" borderId="21" xfId="0" applyNumberFormat="1" applyFont="1" applyFill="1" applyBorder="1" applyAlignment="1" applyProtection="1">
      <alignment horizontal="center" vertical="top" wrapText="1"/>
      <protection locked="0"/>
    </xf>
    <xf numFmtId="0" fontId="22" fillId="7" borderId="21" xfId="0" applyFont="1" applyFill="1" applyBorder="1" applyAlignment="1" applyProtection="1">
      <alignment horizontal="center" vertical="top" wrapText="1"/>
      <protection locked="0"/>
    </xf>
    <xf numFmtId="0" fontId="0" fillId="0" borderId="0" xfId="0" applyAlignment="1">
      <alignment horizontal="center" wrapText="1"/>
    </xf>
    <xf numFmtId="0" fontId="40" fillId="0" borderId="31" xfId="0" applyNumberFormat="1" applyFont="1" applyBorder="1" applyAlignment="1" applyProtection="1">
      <alignment horizontal="center" vertical="top" wrapText="1"/>
    </xf>
    <xf numFmtId="0" fontId="0" fillId="0" borderId="0" xfId="0" applyAlignment="1">
      <alignment vertical="center"/>
    </xf>
    <xf numFmtId="0" fontId="21" fillId="4" borderId="0" xfId="0" applyFont="1" applyFill="1" applyAlignment="1">
      <alignment horizontal="center" vertical="center" wrapText="1"/>
    </xf>
    <xf numFmtId="0" fontId="29" fillId="0" borderId="0" xfId="0" applyFont="1" applyAlignment="1">
      <alignment vertical="center"/>
    </xf>
    <xf numFmtId="0" fontId="0" fillId="0" borderId="0" xfId="0" applyFont="1" applyAlignment="1">
      <alignment vertical="center"/>
    </xf>
    <xf numFmtId="0" fontId="0" fillId="0" borderId="0" xfId="0" applyFont="1" applyAlignment="1">
      <alignment horizontal="center" vertical="center" wrapText="1"/>
    </xf>
    <xf numFmtId="0" fontId="0" fillId="0" borderId="0" xfId="0" applyFont="1" applyAlignment="1">
      <alignment vertical="center" wrapText="1"/>
    </xf>
    <xf numFmtId="0" fontId="0" fillId="0" borderId="0" xfId="0" applyFont="1" applyAlignment="1">
      <alignment horizontal="center" vertical="center"/>
    </xf>
    <xf numFmtId="0" fontId="22" fillId="0" borderId="21" xfId="0" applyFont="1" applyFill="1" applyBorder="1" applyAlignment="1">
      <alignment horizontal="center" vertical="top" wrapText="1"/>
    </xf>
    <xf numFmtId="0" fontId="22" fillId="0" borderId="21" xfId="0" applyFont="1" applyFill="1" applyBorder="1" applyAlignment="1">
      <alignment horizontal="left" vertical="top" wrapText="1"/>
    </xf>
    <xf numFmtId="49" fontId="31" fillId="4" borderId="0" xfId="0" applyNumberFormat="1" applyFont="1" applyFill="1" applyBorder="1" applyAlignment="1" applyProtection="1">
      <alignment horizontal="center" vertical="center"/>
    </xf>
    <xf numFmtId="0" fontId="27" fillId="4" borderId="2" xfId="0" applyFont="1" applyFill="1" applyBorder="1" applyAlignment="1" applyProtection="1">
      <alignment horizontal="center" vertical="center" wrapText="1"/>
    </xf>
    <xf numFmtId="49" fontId="31" fillId="4" borderId="17" xfId="0" applyNumberFormat="1" applyFont="1" applyFill="1" applyBorder="1" applyAlignment="1" applyProtection="1">
      <alignment horizontal="center" vertical="center"/>
    </xf>
    <xf numFmtId="49" fontId="31" fillId="4" borderId="26" xfId="0" applyNumberFormat="1" applyFont="1" applyFill="1" applyBorder="1" applyAlignment="1" applyProtection="1">
      <alignment horizontal="center" vertical="center"/>
    </xf>
    <xf numFmtId="0" fontId="40" fillId="0" borderId="30" xfId="0" applyNumberFormat="1" applyFont="1" applyBorder="1" applyAlignment="1" applyProtection="1">
      <alignment horizontal="center" vertical="top" wrapText="1"/>
    </xf>
    <xf numFmtId="0" fontId="40" fillId="0" borderId="33" xfId="0" applyNumberFormat="1" applyFont="1" applyBorder="1" applyAlignment="1" applyProtection="1">
      <alignment horizontal="center" vertical="top" wrapText="1"/>
    </xf>
    <xf numFmtId="0" fontId="40" fillId="0" borderId="34" xfId="0" applyNumberFormat="1" applyFont="1" applyBorder="1" applyAlignment="1" applyProtection="1">
      <alignment horizontal="center" vertical="top" wrapText="1"/>
    </xf>
    <xf numFmtId="0" fontId="22" fillId="0" borderId="33" xfId="0" applyNumberFormat="1" applyFont="1" applyBorder="1" applyAlignment="1" applyProtection="1">
      <alignment horizontal="left" vertical="top" wrapText="1"/>
    </xf>
    <xf numFmtId="0" fontId="39" fillId="4" borderId="21" xfId="0" applyFont="1" applyFill="1" applyBorder="1" applyAlignment="1">
      <alignment vertical="center" wrapText="1"/>
    </xf>
    <xf numFmtId="0" fontId="39" fillId="4" borderId="8" xfId="0" applyFont="1" applyFill="1" applyBorder="1" applyAlignment="1">
      <alignment vertical="center" wrapText="1"/>
    </xf>
    <xf numFmtId="0" fontId="42" fillId="0" borderId="21" xfId="0" applyFont="1" applyBorder="1" applyAlignment="1">
      <alignment horizontal="left" vertical="top" wrapText="1"/>
    </xf>
    <xf numFmtId="0" fontId="6" fillId="3" borderId="1" xfId="0" applyFont="1" applyFill="1" applyBorder="1" applyAlignment="1" applyProtection="1">
      <alignment horizontal="center" vertical="center"/>
      <protection locked="0"/>
    </xf>
    <xf numFmtId="0" fontId="22" fillId="6" borderId="21" xfId="0" applyFont="1" applyFill="1" applyBorder="1" applyAlignment="1">
      <alignment horizontal="left" vertical="top" wrapText="1"/>
    </xf>
    <xf numFmtId="0" fontId="23" fillId="6" borderId="21" xfId="0" applyFont="1" applyFill="1" applyBorder="1" applyAlignment="1" applyProtection="1">
      <alignment horizontal="center" vertical="top" wrapText="1"/>
    </xf>
    <xf numFmtId="0" fontId="23" fillId="6" borderId="33" xfId="0" applyFont="1" applyFill="1" applyBorder="1" applyAlignment="1" applyProtection="1">
      <alignment horizontal="center" vertical="top" wrapText="1"/>
    </xf>
    <xf numFmtId="0" fontId="22" fillId="6" borderId="21" xfId="0" applyFont="1" applyFill="1" applyBorder="1" applyAlignment="1" applyProtection="1">
      <alignment horizontal="center" vertical="top" wrapText="1"/>
    </xf>
    <xf numFmtId="0" fontId="22" fillId="0" borderId="8" xfId="0" applyFont="1" applyBorder="1" applyAlignment="1" applyProtection="1">
      <alignment horizontal="center" vertical="top" wrapText="1"/>
    </xf>
    <xf numFmtId="0" fontId="29" fillId="4" borderId="21" xfId="0" applyFont="1" applyFill="1" applyBorder="1" applyAlignment="1">
      <alignment horizontal="center" vertical="center"/>
    </xf>
    <xf numFmtId="0" fontId="0" fillId="0" borderId="21" xfId="0" applyBorder="1" applyAlignment="1">
      <alignment wrapText="1"/>
    </xf>
    <xf numFmtId="0" fontId="0" fillId="0" borderId="21" xfId="0" applyBorder="1" applyAlignment="1">
      <alignment horizontal="center" wrapText="1"/>
    </xf>
    <xf numFmtId="0" fontId="0" fillId="0" borderId="21" xfId="0" applyBorder="1" applyAlignment="1">
      <alignment horizontal="left" vertical="top" wrapText="1"/>
    </xf>
    <xf numFmtId="0" fontId="0" fillId="0" borderId="8" xfId="0" applyBorder="1" applyAlignment="1">
      <alignment horizontal="left" vertical="top" wrapText="1"/>
    </xf>
    <xf numFmtId="9" fontId="25" fillId="4" borderId="21" xfId="0" quotePrefix="1" applyNumberFormat="1" applyFont="1" applyFill="1" applyBorder="1" applyAlignment="1">
      <alignment horizontal="center" vertical="center"/>
    </xf>
    <xf numFmtId="9" fontId="25" fillId="4" borderId="8" xfId="0" quotePrefix="1" applyNumberFormat="1" applyFont="1" applyFill="1" applyBorder="1" applyAlignment="1">
      <alignment horizontal="center" vertical="center"/>
    </xf>
    <xf numFmtId="9" fontId="25" fillId="4" borderId="7" xfId="0" applyNumberFormat="1" applyFont="1" applyFill="1" applyBorder="1" applyAlignment="1">
      <alignment horizontal="center" vertical="center"/>
    </xf>
    <xf numFmtId="9" fontId="44" fillId="4" borderId="21" xfId="0" quotePrefix="1" applyNumberFormat="1" applyFont="1" applyFill="1" applyBorder="1" applyAlignment="1">
      <alignment horizontal="center" vertical="center" wrapText="1"/>
    </xf>
    <xf numFmtId="0" fontId="45" fillId="4" borderId="21" xfId="0" applyFont="1" applyFill="1" applyBorder="1" applyAlignment="1">
      <alignment horizontal="center" vertical="center" wrapText="1"/>
    </xf>
    <xf numFmtId="0" fontId="0" fillId="0" borderId="21" xfId="0" applyBorder="1" applyAlignment="1">
      <alignment horizontal="center" vertical="top" wrapText="1"/>
    </xf>
    <xf numFmtId="0" fontId="49" fillId="0" borderId="21" xfId="0" applyFont="1" applyBorder="1" applyAlignment="1">
      <alignment horizontal="left" vertical="top" wrapText="1"/>
    </xf>
    <xf numFmtId="0" fontId="42" fillId="0" borderId="21" xfId="0" quotePrefix="1" applyFont="1" applyBorder="1" applyAlignment="1">
      <alignment horizontal="left" vertical="top" wrapText="1"/>
    </xf>
    <xf numFmtId="0" fontId="22" fillId="8" borderId="21" xfId="0" applyFont="1" applyFill="1" applyBorder="1" applyAlignment="1">
      <alignment horizontal="center" vertical="top" wrapText="1"/>
    </xf>
    <xf numFmtId="0" fontId="27" fillId="4" borderId="13" xfId="0" applyFont="1" applyFill="1" applyBorder="1" applyAlignment="1" applyProtection="1">
      <alignment horizontal="center"/>
    </xf>
    <xf numFmtId="0" fontId="27" fillId="4" borderId="20" xfId="0" applyFont="1" applyFill="1" applyBorder="1" applyAlignment="1" applyProtection="1">
      <alignment horizontal="center"/>
    </xf>
    <xf numFmtId="0" fontId="29" fillId="0" borderId="4" xfId="0" applyFont="1" applyBorder="1" applyAlignment="1" applyProtection="1">
      <alignment horizontal="left" vertical="top" wrapText="1"/>
    </xf>
    <xf numFmtId="0" fontId="27" fillId="0" borderId="0" xfId="0" applyFont="1" applyBorder="1" applyAlignment="1" applyProtection="1">
      <alignment horizontal="left" vertical="top" wrapText="1"/>
    </xf>
    <xf numFmtId="0" fontId="27" fillId="0" borderId="5" xfId="0" applyFont="1" applyBorder="1" applyAlignment="1" applyProtection="1">
      <alignment horizontal="left" vertical="top" wrapText="1"/>
    </xf>
    <xf numFmtId="0" fontId="35" fillId="4" borderId="14" xfId="0" applyFont="1" applyFill="1" applyBorder="1" applyAlignment="1" applyProtection="1">
      <alignment horizontal="center" vertical="center"/>
    </xf>
    <xf numFmtId="0" fontId="35" fillId="4" borderId="20" xfId="0" applyFont="1" applyFill="1" applyBorder="1" applyAlignment="1" applyProtection="1">
      <alignment horizontal="center" vertical="center"/>
    </xf>
    <xf numFmtId="0" fontId="32" fillId="4" borderId="15" xfId="0" applyFont="1" applyFill="1" applyBorder="1" applyAlignment="1" applyProtection="1">
      <alignment horizontal="center" vertical="center"/>
    </xf>
    <xf numFmtId="0" fontId="32" fillId="4" borderId="19" xfId="0" applyFont="1" applyFill="1" applyBorder="1" applyAlignment="1" applyProtection="1">
      <alignment horizontal="center" vertical="center"/>
    </xf>
    <xf numFmtId="0" fontId="28" fillId="0" borderId="6" xfId="0" applyFont="1" applyBorder="1" applyAlignment="1" applyProtection="1">
      <alignment horizontal="left" vertical="top"/>
      <protection locked="0"/>
    </xf>
    <xf numFmtId="0" fontId="28" fillId="0" borderId="16" xfId="0" applyFont="1" applyBorder="1" applyAlignment="1" applyProtection="1">
      <alignment horizontal="left" vertical="top"/>
      <protection locked="0"/>
    </xf>
    <xf numFmtId="0" fontId="28" fillId="0" borderId="25" xfId="0" applyFont="1" applyBorder="1" applyAlignment="1" applyProtection="1">
      <alignment horizontal="left" vertical="top"/>
      <protection locked="0"/>
    </xf>
    <xf numFmtId="0" fontId="28" fillId="0" borderId="10" xfId="0" applyFont="1" applyBorder="1" applyAlignment="1" applyProtection="1">
      <alignment horizontal="left" vertical="top"/>
      <protection locked="0"/>
    </xf>
    <xf numFmtId="0" fontId="28" fillId="0" borderId="17" xfId="0" applyFont="1" applyBorder="1" applyAlignment="1" applyProtection="1">
      <alignment horizontal="left" vertical="top"/>
      <protection locked="0"/>
    </xf>
    <xf numFmtId="0" fontId="28" fillId="0" borderId="26" xfId="0" applyFont="1" applyBorder="1" applyAlignment="1" applyProtection="1">
      <alignment horizontal="left" vertical="top"/>
      <protection locked="0"/>
    </xf>
    <xf numFmtId="0" fontId="27" fillId="4" borderId="1" xfId="0" applyFont="1" applyFill="1" applyBorder="1" applyAlignment="1" applyProtection="1">
      <alignment horizontal="left" vertical="center" wrapText="1"/>
    </xf>
    <xf numFmtId="0" fontId="27" fillId="4" borderId="2" xfId="0" applyFont="1" applyFill="1" applyBorder="1" applyAlignment="1" applyProtection="1">
      <alignment horizontal="left" vertical="center" wrapText="1"/>
    </xf>
    <xf numFmtId="0" fontId="27" fillId="4" borderId="12" xfId="0" applyFont="1" applyFill="1" applyBorder="1" applyAlignment="1" applyProtection="1">
      <alignment horizontal="left" vertical="center" wrapText="1"/>
    </xf>
    <xf numFmtId="0" fontId="24" fillId="0" borderId="15" xfId="0" quotePrefix="1" applyFont="1" applyBorder="1" applyAlignment="1" applyProtection="1">
      <alignment horizontal="right" vertical="center"/>
    </xf>
    <xf numFmtId="0" fontId="24" fillId="0" borderId="19" xfId="0" quotePrefix="1" applyFont="1" applyBorder="1" applyAlignment="1" applyProtection="1">
      <alignment horizontal="right" vertical="center"/>
    </xf>
    <xf numFmtId="0" fontId="27" fillId="0" borderId="6" xfId="0" applyFont="1" applyBorder="1" applyAlignment="1" applyProtection="1">
      <alignment horizontal="left" wrapText="1"/>
    </xf>
    <xf numFmtId="0" fontId="27" fillId="0" borderId="16" xfId="0" applyFont="1" applyBorder="1" applyAlignment="1" applyProtection="1">
      <alignment horizontal="left" wrapText="1"/>
    </xf>
    <xf numFmtId="0" fontId="27" fillId="0" borderId="25" xfId="0" applyFont="1" applyBorder="1" applyAlignment="1" applyProtection="1">
      <alignment horizontal="left" wrapText="1"/>
    </xf>
    <xf numFmtId="0" fontId="23" fillId="0" borderId="35" xfId="0" applyFont="1" applyBorder="1" applyAlignment="1" applyProtection="1">
      <alignment horizontal="center" vertical="top" wrapText="1"/>
    </xf>
    <xf numFmtId="0" fontId="23" fillId="0" borderId="36" xfId="0" applyFont="1" applyBorder="1" applyAlignment="1" applyProtection="1">
      <alignment horizontal="center" vertical="top" wrapText="1"/>
    </xf>
    <xf numFmtId="0" fontId="23" fillId="0" borderId="33" xfId="0" applyFont="1" applyBorder="1" applyAlignment="1" applyProtection="1">
      <alignment horizontal="center" vertical="top" wrapText="1"/>
    </xf>
    <xf numFmtId="0" fontId="23" fillId="0" borderId="8" xfId="0" applyFont="1" applyBorder="1" applyAlignment="1" applyProtection="1">
      <alignment horizontal="center" vertical="top" wrapText="1"/>
    </xf>
    <xf numFmtId="0" fontId="4" fillId="4" borderId="1" xfId="0" applyFont="1" applyFill="1" applyBorder="1" applyAlignment="1" applyProtection="1">
      <alignment horizontal="center" vertical="center"/>
    </xf>
    <xf numFmtId="0" fontId="4" fillId="4" borderId="2" xfId="0" applyFont="1" applyFill="1" applyBorder="1" applyAlignment="1" applyProtection="1">
      <alignment horizontal="center" vertical="center"/>
    </xf>
    <xf numFmtId="0" fontId="5" fillId="4" borderId="2" xfId="0" applyFont="1" applyFill="1" applyBorder="1" applyAlignment="1" applyProtection="1">
      <alignment horizontal="center" vertical="center"/>
    </xf>
    <xf numFmtId="0" fontId="5" fillId="4" borderId="3" xfId="0" applyFont="1" applyFill="1" applyBorder="1" applyAlignment="1" applyProtection="1">
      <alignment horizontal="center" vertical="center"/>
    </xf>
    <xf numFmtId="0" fontId="29" fillId="4" borderId="14" xfId="0" applyNumberFormat="1" applyFont="1" applyFill="1" applyBorder="1" applyAlignment="1" applyProtection="1">
      <alignment horizontal="left" vertical="center"/>
    </xf>
    <xf numFmtId="0" fontId="29" fillId="4" borderId="20" xfId="0" applyNumberFormat="1" applyFont="1" applyFill="1" applyBorder="1" applyAlignment="1" applyProtection="1">
      <alignment horizontal="left" vertical="center"/>
    </xf>
    <xf numFmtId="0" fontId="28" fillId="0" borderId="9" xfId="0" applyFont="1" applyBorder="1" applyAlignment="1" applyProtection="1">
      <alignment horizontal="left" vertical="top"/>
      <protection locked="0"/>
    </xf>
    <xf numFmtId="0" fontId="28" fillId="0" borderId="0" xfId="0" applyFont="1" applyBorder="1" applyAlignment="1" applyProtection="1">
      <alignment horizontal="left" vertical="top"/>
      <protection locked="0"/>
    </xf>
    <xf numFmtId="0" fontId="28" fillId="0" borderId="5" xfId="0" applyFont="1" applyBorder="1" applyAlignment="1" applyProtection="1">
      <alignment horizontal="left" vertical="top"/>
      <protection locked="0"/>
    </xf>
    <xf numFmtId="14" fontId="28" fillId="0" borderId="22" xfId="0" applyNumberFormat="1" applyFont="1" applyBorder="1" applyAlignment="1" applyProtection="1">
      <alignment horizontal="left" vertical="center"/>
      <protection locked="0"/>
    </xf>
    <xf numFmtId="14" fontId="28" fillId="0" borderId="23" xfId="0" applyNumberFormat="1" applyFont="1" applyBorder="1" applyAlignment="1" applyProtection="1">
      <alignment horizontal="left" vertical="center"/>
      <protection locked="0"/>
    </xf>
    <xf numFmtId="14" fontId="28" fillId="0" borderId="27" xfId="0" applyNumberFormat="1" applyFont="1" applyBorder="1" applyAlignment="1" applyProtection="1">
      <alignment horizontal="left" vertical="center"/>
      <protection locked="0"/>
    </xf>
    <xf numFmtId="49" fontId="31" fillId="4" borderId="0" xfId="0" applyNumberFormat="1" applyFont="1" applyFill="1" applyBorder="1" applyAlignment="1" applyProtection="1">
      <alignment horizontal="center" vertical="center"/>
    </xf>
    <xf numFmtId="49" fontId="31" fillId="4" borderId="5" xfId="0" applyNumberFormat="1" applyFont="1" applyFill="1" applyBorder="1" applyAlignment="1" applyProtection="1">
      <alignment horizontal="center" vertical="center"/>
    </xf>
    <xf numFmtId="9" fontId="27" fillId="4" borderId="32" xfId="0" applyNumberFormat="1" applyFont="1" applyFill="1" applyBorder="1" applyAlignment="1" applyProtection="1">
      <alignment horizontal="center" vertical="center" wrapText="1"/>
    </xf>
    <xf numFmtId="9" fontId="27" fillId="4" borderId="2" xfId="0" applyNumberFormat="1" applyFont="1" applyFill="1" applyBorder="1" applyAlignment="1" applyProtection="1">
      <alignment horizontal="center" vertical="center" wrapText="1"/>
    </xf>
    <xf numFmtId="9" fontId="27" fillId="4" borderId="3" xfId="0" applyNumberFormat="1" applyFont="1" applyFill="1" applyBorder="1" applyAlignment="1" applyProtection="1">
      <alignment horizontal="center" vertical="center" wrapText="1"/>
    </xf>
    <xf numFmtId="0" fontId="22" fillId="0" borderId="35" xfId="0" applyFont="1" applyBorder="1" applyAlignment="1" applyProtection="1">
      <alignment horizontal="center" vertical="top" wrapText="1"/>
    </xf>
    <xf numFmtId="0" fontId="22" fillId="0" borderId="36" xfId="0" applyFont="1" applyBorder="1" applyAlignment="1" applyProtection="1">
      <alignment horizontal="center" vertical="top" wrapText="1"/>
    </xf>
    <xf numFmtId="0" fontId="22" fillId="0" borderId="8" xfId="0" applyFont="1" applyBorder="1" applyAlignment="1" applyProtection="1">
      <alignment horizontal="center" vertical="top" wrapText="1"/>
    </xf>
    <xf numFmtId="0" fontId="22" fillId="0" borderId="33" xfId="0" applyFont="1" applyBorder="1" applyAlignment="1" applyProtection="1">
      <alignment horizontal="center" vertical="top" wrapText="1"/>
    </xf>
    <xf numFmtId="0" fontId="50" fillId="4" borderId="2" xfId="0" applyFont="1" applyFill="1" applyBorder="1" applyAlignment="1">
      <alignment horizontal="center" vertical="center"/>
    </xf>
    <xf numFmtId="0" fontId="50" fillId="4" borderId="3" xfId="0" applyFont="1" applyFill="1" applyBorder="1" applyAlignment="1">
      <alignment horizontal="center" vertical="center"/>
    </xf>
    <xf numFmtId="0" fontId="29" fillId="4" borderId="14" xfId="0" applyNumberFormat="1" applyFont="1" applyFill="1" applyBorder="1" applyAlignment="1">
      <alignment horizontal="left" vertical="center"/>
    </xf>
    <xf numFmtId="0" fontId="29" fillId="4" borderId="20" xfId="0" applyNumberFormat="1" applyFont="1" applyFill="1" applyBorder="1" applyAlignment="1">
      <alignment horizontal="left" vertical="center"/>
    </xf>
    <xf numFmtId="49" fontId="31" fillId="4" borderId="0" xfId="0" applyNumberFormat="1" applyFont="1" applyFill="1" applyBorder="1" applyAlignment="1">
      <alignment horizontal="center" vertical="center"/>
    </xf>
    <xf numFmtId="0" fontId="31" fillId="4" borderId="0" xfId="0" applyFont="1" applyFill="1" applyBorder="1" applyAlignment="1">
      <alignment horizontal="center" vertical="center"/>
    </xf>
    <xf numFmtId="0" fontId="31" fillId="4" borderId="5"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F0000"/>
      <color rgb="FFFF3300"/>
      <color rgb="FF006BBC"/>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13</xdr:col>
      <xdr:colOff>107208</xdr:colOff>
      <xdr:row>32</xdr:row>
      <xdr:rowOff>758702</xdr:rowOff>
    </xdr:from>
    <xdr:to>
      <xdr:col>14</xdr:col>
      <xdr:colOff>7712</xdr:colOff>
      <xdr:row>34</xdr:row>
      <xdr:rowOff>27731</xdr:rowOff>
    </xdr:to>
    <xdr:pic>
      <xdr:nvPicPr>
        <xdr:cNvPr id="3" name="Image 2">
          <a:extLst>
            <a:ext uri="{FF2B5EF4-FFF2-40B4-BE49-F238E27FC236}">
              <a16:creationId xmlns:a16="http://schemas.microsoft.com/office/drawing/2014/main" id="{BA3E3881-EEEC-4765-8BF0-ABAC5C11FF6A}"/>
            </a:ext>
          </a:extLst>
        </xdr:cNvPr>
        <xdr:cNvPicPr>
          <a:picLocks noChangeAspect="1"/>
        </xdr:cNvPicPr>
      </xdr:nvPicPr>
      <xdr:blipFill>
        <a:blip xmlns:r="http://schemas.openxmlformats.org/officeDocument/2006/relationships" r:embed="rId1"/>
        <a:stretch>
          <a:fillRect/>
        </a:stretch>
      </xdr:blipFill>
      <xdr:spPr>
        <a:xfrm>
          <a:off x="18563442" y="34166299"/>
          <a:ext cx="5772728" cy="2325584"/>
        </a:xfrm>
        <a:prstGeom prst="rect">
          <a:avLst/>
        </a:prstGeom>
      </xdr:spPr>
    </xdr:pic>
    <xdr:clientData/>
  </xdr:twoCellAnchor>
  <xdr:twoCellAnchor editAs="oneCell">
    <xdr:from>
      <xdr:col>13</xdr:col>
      <xdr:colOff>775194</xdr:colOff>
      <xdr:row>35</xdr:row>
      <xdr:rowOff>239157</xdr:rowOff>
    </xdr:from>
    <xdr:to>
      <xdr:col>13</xdr:col>
      <xdr:colOff>5118173</xdr:colOff>
      <xdr:row>35</xdr:row>
      <xdr:rowOff>2482273</xdr:rowOff>
    </xdr:to>
    <xdr:pic>
      <xdr:nvPicPr>
        <xdr:cNvPr id="4" name="Image 3">
          <a:extLst>
            <a:ext uri="{FF2B5EF4-FFF2-40B4-BE49-F238E27FC236}">
              <a16:creationId xmlns:a16="http://schemas.microsoft.com/office/drawing/2014/main" id="{75E4C5B4-60A3-4DC0-AE5E-4AB3FA7CF38C}"/>
            </a:ext>
          </a:extLst>
        </xdr:cNvPr>
        <xdr:cNvPicPr>
          <a:picLocks noChangeAspect="1"/>
        </xdr:cNvPicPr>
      </xdr:nvPicPr>
      <xdr:blipFill>
        <a:blip xmlns:r="http://schemas.openxmlformats.org/officeDocument/2006/relationships" r:embed="rId2"/>
        <a:stretch>
          <a:fillRect/>
        </a:stretch>
      </xdr:blipFill>
      <xdr:spPr>
        <a:xfrm>
          <a:off x="19231428" y="39139092"/>
          <a:ext cx="4342979" cy="2243116"/>
        </a:xfrm>
        <a:prstGeom prst="rect">
          <a:avLst/>
        </a:prstGeom>
      </xdr:spPr>
    </xdr:pic>
    <xdr:clientData/>
  </xdr:twoCellAnchor>
  <xdr:twoCellAnchor editAs="oneCell">
    <xdr:from>
      <xdr:col>13</xdr:col>
      <xdr:colOff>464546</xdr:colOff>
      <xdr:row>37</xdr:row>
      <xdr:rowOff>412339</xdr:rowOff>
    </xdr:from>
    <xdr:to>
      <xdr:col>13</xdr:col>
      <xdr:colOff>5597152</xdr:colOff>
      <xdr:row>37</xdr:row>
      <xdr:rowOff>2350326</xdr:rowOff>
    </xdr:to>
    <xdr:pic>
      <xdr:nvPicPr>
        <xdr:cNvPr id="5" name="Image 4">
          <a:extLst>
            <a:ext uri="{FF2B5EF4-FFF2-40B4-BE49-F238E27FC236}">
              <a16:creationId xmlns:a16="http://schemas.microsoft.com/office/drawing/2014/main" id="{0EBA3C1E-98CE-430E-9E46-C063EEF60B8C}"/>
            </a:ext>
          </a:extLst>
        </xdr:cNvPr>
        <xdr:cNvPicPr>
          <a:picLocks noChangeAspect="1"/>
        </xdr:cNvPicPr>
      </xdr:nvPicPr>
      <xdr:blipFill>
        <a:blip xmlns:r="http://schemas.openxmlformats.org/officeDocument/2006/relationships" r:embed="rId3"/>
        <a:stretch>
          <a:fillRect/>
        </a:stretch>
      </xdr:blipFill>
      <xdr:spPr>
        <a:xfrm>
          <a:off x="18920780" y="42182144"/>
          <a:ext cx="5132606" cy="1937987"/>
        </a:xfrm>
        <a:prstGeom prst="rect">
          <a:avLst/>
        </a:prstGeom>
      </xdr:spPr>
    </xdr:pic>
    <xdr:clientData/>
  </xdr:twoCellAnchor>
  <xdr:twoCellAnchor editAs="oneCell">
    <xdr:from>
      <xdr:col>13</xdr:col>
      <xdr:colOff>371103</xdr:colOff>
      <xdr:row>39</xdr:row>
      <xdr:rowOff>16492</xdr:rowOff>
    </xdr:from>
    <xdr:to>
      <xdr:col>13</xdr:col>
      <xdr:colOff>5634768</xdr:colOff>
      <xdr:row>39</xdr:row>
      <xdr:rowOff>2523505</xdr:rowOff>
    </xdr:to>
    <xdr:pic>
      <xdr:nvPicPr>
        <xdr:cNvPr id="6" name="Image 5">
          <a:extLst>
            <a:ext uri="{FF2B5EF4-FFF2-40B4-BE49-F238E27FC236}">
              <a16:creationId xmlns:a16="http://schemas.microsoft.com/office/drawing/2014/main" id="{BAD3BAD9-EA25-4669-9465-56EAE20429A4}"/>
            </a:ext>
          </a:extLst>
        </xdr:cNvPr>
        <xdr:cNvPicPr>
          <a:picLocks noChangeAspect="1"/>
        </xdr:cNvPicPr>
      </xdr:nvPicPr>
      <xdr:blipFill>
        <a:blip xmlns:r="http://schemas.openxmlformats.org/officeDocument/2006/relationships" r:embed="rId4"/>
        <a:stretch>
          <a:fillRect/>
        </a:stretch>
      </xdr:blipFill>
      <xdr:spPr>
        <a:xfrm>
          <a:off x="18827337" y="46544674"/>
          <a:ext cx="5263665" cy="2507013"/>
        </a:xfrm>
        <a:prstGeom prst="rect">
          <a:avLst/>
        </a:prstGeom>
      </xdr:spPr>
    </xdr:pic>
    <xdr:clientData/>
  </xdr:twoCellAnchor>
  <xdr:twoCellAnchor editAs="oneCell">
    <xdr:from>
      <xdr:col>13</xdr:col>
      <xdr:colOff>518821</xdr:colOff>
      <xdr:row>24</xdr:row>
      <xdr:rowOff>347705</xdr:rowOff>
    </xdr:from>
    <xdr:to>
      <xdr:col>13</xdr:col>
      <xdr:colOff>5191124</xdr:colOff>
      <xdr:row>24</xdr:row>
      <xdr:rowOff>3010951</xdr:rowOff>
    </xdr:to>
    <xdr:pic>
      <xdr:nvPicPr>
        <xdr:cNvPr id="7" name="Image 6">
          <a:extLst>
            <a:ext uri="{FF2B5EF4-FFF2-40B4-BE49-F238E27FC236}">
              <a16:creationId xmlns:a16="http://schemas.microsoft.com/office/drawing/2014/main" id="{54F174B1-E9B6-4B9F-88D1-827FF0FBAA33}"/>
            </a:ext>
          </a:extLst>
        </xdr:cNvPr>
        <xdr:cNvPicPr>
          <a:picLocks noChangeAspect="1"/>
        </xdr:cNvPicPr>
      </xdr:nvPicPr>
      <xdr:blipFill>
        <a:blip xmlns:r="http://schemas.openxmlformats.org/officeDocument/2006/relationships" r:embed="rId5"/>
        <a:stretch>
          <a:fillRect/>
        </a:stretch>
      </xdr:blipFill>
      <xdr:spPr>
        <a:xfrm>
          <a:off x="15766759" y="25009518"/>
          <a:ext cx="4672303" cy="2663246"/>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39"/>
  <sheetViews>
    <sheetView topLeftCell="A4" zoomScale="90" zoomScaleNormal="90" workbookViewId="0">
      <selection activeCell="C11" sqref="C11"/>
    </sheetView>
  </sheetViews>
  <sheetFormatPr baseColWidth="10" defaultRowHeight="15"/>
  <cols>
    <col min="1" max="1" width="0.85546875" customWidth="1"/>
    <col min="2" max="2" width="20.42578125" customWidth="1"/>
    <col min="3" max="3" width="27.42578125" customWidth="1"/>
    <col min="4" max="4" width="5.7109375" customWidth="1"/>
    <col min="8" max="8" width="11.7109375" customWidth="1"/>
    <col min="9" max="9" width="1.42578125" customWidth="1"/>
    <col min="10" max="10" width="4.7109375" customWidth="1"/>
  </cols>
  <sheetData>
    <row r="1" spans="2:15" ht="5.25" customHeight="1" thickBot="1">
      <c r="B1" s="95"/>
      <c r="C1" s="96"/>
      <c r="D1" s="95"/>
      <c r="E1" s="95"/>
      <c r="F1" s="95"/>
      <c r="G1" s="95"/>
      <c r="H1" s="95"/>
    </row>
    <row r="2" spans="2:15" ht="30" customHeight="1">
      <c r="B2" s="97" t="s">
        <v>69</v>
      </c>
      <c r="C2" s="259" t="s">
        <v>37</v>
      </c>
      <c r="D2" s="259"/>
      <c r="E2" s="259"/>
      <c r="F2" s="259"/>
      <c r="G2" s="259"/>
      <c r="H2" s="260"/>
      <c r="I2" s="10"/>
    </row>
    <row r="3" spans="2:15">
      <c r="B3" s="98"/>
      <c r="C3" s="99"/>
      <c r="D3" s="99"/>
      <c r="E3" s="99"/>
      <c r="F3" s="99"/>
      <c r="G3" s="99"/>
      <c r="H3" s="100"/>
      <c r="I3" s="11"/>
    </row>
    <row r="4" spans="2:15" ht="28.5" customHeight="1" thickBot="1">
      <c r="B4" s="101"/>
      <c r="C4" s="261" t="s">
        <v>70</v>
      </c>
      <c r="D4" s="261"/>
      <c r="E4" s="261"/>
      <c r="F4" s="261"/>
      <c r="G4" s="261"/>
      <c r="H4" s="262"/>
      <c r="I4" s="12"/>
    </row>
    <row r="5" spans="2:15" ht="15.75" thickBot="1">
      <c r="B5" s="102"/>
      <c r="C5" s="103"/>
      <c r="D5" s="102"/>
      <c r="E5" s="104"/>
      <c r="F5" s="104"/>
      <c r="G5" s="104"/>
      <c r="H5" s="104"/>
      <c r="I5" s="13"/>
    </row>
    <row r="6" spans="2:15" ht="15.75" customHeight="1">
      <c r="B6" s="254" t="s">
        <v>24</v>
      </c>
      <c r="C6" s="255"/>
      <c r="D6" s="102"/>
      <c r="E6" s="105"/>
      <c r="F6" s="105"/>
      <c r="G6" s="105"/>
      <c r="H6" s="105"/>
      <c r="I6" s="13"/>
      <c r="K6" s="22"/>
      <c r="L6" s="22"/>
      <c r="M6" s="22"/>
      <c r="N6" s="22"/>
      <c r="O6" s="22"/>
    </row>
    <row r="7" spans="2:15" ht="15" customHeight="1">
      <c r="B7" s="106"/>
      <c r="C7" s="107"/>
      <c r="D7" s="102"/>
      <c r="E7" s="105"/>
      <c r="F7" s="105"/>
      <c r="G7" s="105"/>
      <c r="H7" s="105"/>
      <c r="I7" s="13"/>
      <c r="K7" s="22"/>
      <c r="L7" s="22"/>
      <c r="M7" s="22"/>
      <c r="N7" s="22"/>
      <c r="O7" s="22"/>
    </row>
    <row r="8" spans="2:15" ht="15" customHeight="1">
      <c r="B8" s="108" t="s">
        <v>17</v>
      </c>
      <c r="C8" s="57" t="s">
        <v>38</v>
      </c>
      <c r="D8" s="102"/>
      <c r="E8" s="105"/>
      <c r="F8" s="105"/>
      <c r="G8" s="105"/>
      <c r="H8" s="105"/>
      <c r="I8" s="5"/>
      <c r="K8" s="24"/>
      <c r="L8" s="24"/>
      <c r="M8" s="24"/>
      <c r="N8" s="24"/>
      <c r="O8" s="22"/>
    </row>
    <row r="9" spans="2:15" ht="15" customHeight="1">
      <c r="B9" s="108"/>
      <c r="C9" s="107"/>
      <c r="D9" s="102"/>
      <c r="E9" s="105"/>
      <c r="F9" s="105"/>
      <c r="G9" s="105"/>
      <c r="H9" s="105"/>
      <c r="I9" s="14"/>
      <c r="K9" s="24"/>
      <c r="L9" s="24"/>
      <c r="M9" s="24"/>
      <c r="N9" s="24"/>
      <c r="O9" s="22"/>
    </row>
    <row r="10" spans="2:15" ht="15" customHeight="1">
      <c r="B10" s="108" t="s">
        <v>18</v>
      </c>
      <c r="C10" s="58">
        <v>2022</v>
      </c>
      <c r="D10" s="102"/>
      <c r="E10" s="105"/>
      <c r="F10" s="105"/>
      <c r="G10" s="105"/>
      <c r="H10" s="105"/>
      <c r="I10" s="15"/>
      <c r="K10" s="24"/>
      <c r="L10" s="24"/>
      <c r="M10" s="24"/>
      <c r="N10" s="24"/>
      <c r="O10" s="22"/>
    </row>
    <row r="11" spans="2:15" ht="15" customHeight="1">
      <c r="B11" s="108"/>
      <c r="C11" s="107"/>
      <c r="D11" s="102"/>
      <c r="E11" s="105"/>
      <c r="F11" s="105"/>
      <c r="G11" s="105"/>
      <c r="H11" s="105"/>
      <c r="I11" s="15"/>
      <c r="K11" s="24"/>
      <c r="L11" s="24"/>
      <c r="M11" s="24"/>
      <c r="N11" s="24"/>
      <c r="O11" s="22"/>
    </row>
    <row r="12" spans="2:15" ht="15" customHeight="1">
      <c r="B12" s="108" t="s">
        <v>19</v>
      </c>
      <c r="C12" s="57" t="s">
        <v>20</v>
      </c>
      <c r="D12" s="102"/>
      <c r="E12" s="105"/>
      <c r="F12" s="105"/>
      <c r="G12" s="105"/>
      <c r="H12" s="105"/>
      <c r="I12" s="14"/>
      <c r="K12" s="24"/>
      <c r="L12" s="24"/>
      <c r="M12" s="24"/>
      <c r="N12" s="24"/>
      <c r="O12" s="22"/>
    </row>
    <row r="13" spans="2:15" ht="15" customHeight="1">
      <c r="B13" s="108"/>
      <c r="C13" s="107"/>
      <c r="D13" s="102"/>
      <c r="E13" s="105"/>
      <c r="F13" s="105"/>
      <c r="G13" s="105"/>
      <c r="H13" s="105"/>
      <c r="I13" s="14"/>
      <c r="K13" s="24"/>
      <c r="L13" s="24"/>
      <c r="M13" s="24"/>
      <c r="N13" s="24"/>
      <c r="O13" s="22"/>
    </row>
    <row r="14" spans="2:15" ht="15" customHeight="1">
      <c r="B14" s="108" t="s">
        <v>21</v>
      </c>
      <c r="C14" s="57" t="s">
        <v>22</v>
      </c>
      <c r="D14" s="102"/>
      <c r="E14" s="105"/>
      <c r="F14" s="105"/>
      <c r="G14" s="105"/>
      <c r="H14" s="105"/>
      <c r="I14" s="14"/>
      <c r="K14" s="24"/>
      <c r="L14" s="24"/>
      <c r="M14" s="24"/>
      <c r="N14" s="24"/>
      <c r="O14" s="22"/>
    </row>
    <row r="15" spans="2:15" ht="15" customHeight="1">
      <c r="B15" s="108"/>
      <c r="C15" s="107"/>
      <c r="D15" s="102"/>
      <c r="E15" s="105"/>
      <c r="F15" s="105"/>
      <c r="G15" s="105"/>
      <c r="H15" s="105"/>
      <c r="I15" s="14"/>
      <c r="K15" s="22"/>
      <c r="L15" s="22"/>
      <c r="M15" s="22"/>
      <c r="N15" s="22"/>
      <c r="O15" s="22"/>
    </row>
    <row r="16" spans="2:15" ht="15" customHeight="1">
      <c r="B16" s="108" t="s">
        <v>25</v>
      </c>
      <c r="C16" s="57" t="s">
        <v>39</v>
      </c>
      <c r="D16" s="102"/>
      <c r="E16" s="105"/>
      <c r="F16" s="105"/>
      <c r="G16" s="105"/>
      <c r="H16" s="105"/>
      <c r="I16" s="16"/>
      <c r="K16" s="23"/>
      <c r="L16" s="22"/>
      <c r="M16" s="22"/>
      <c r="N16" s="22"/>
      <c r="O16" s="22"/>
    </row>
    <row r="17" spans="2:15" ht="15" customHeight="1">
      <c r="B17" s="108"/>
      <c r="C17" s="107"/>
      <c r="D17" s="102"/>
      <c r="E17" s="105"/>
      <c r="F17" s="105"/>
      <c r="G17" s="105"/>
      <c r="H17" s="105"/>
      <c r="I17" s="16"/>
      <c r="K17" s="22"/>
      <c r="L17" s="22"/>
      <c r="M17" s="22"/>
      <c r="N17" s="22"/>
      <c r="O17" s="22"/>
    </row>
    <row r="18" spans="2:15" ht="15" customHeight="1">
      <c r="B18" s="108" t="s">
        <v>23</v>
      </c>
      <c r="C18" s="57" t="s">
        <v>40</v>
      </c>
      <c r="D18" s="102"/>
      <c r="E18" s="105"/>
      <c r="F18" s="105"/>
      <c r="G18" s="105"/>
      <c r="H18" s="105"/>
      <c r="I18" s="16"/>
      <c r="K18" s="22"/>
      <c r="L18" s="22"/>
      <c r="M18" s="22"/>
      <c r="N18" s="22"/>
      <c r="O18" s="22"/>
    </row>
    <row r="19" spans="2:15" ht="15" customHeight="1">
      <c r="B19" s="108"/>
      <c r="C19" s="107"/>
      <c r="D19" s="102"/>
      <c r="E19" s="105"/>
      <c r="F19" s="105"/>
      <c r="G19" s="105"/>
      <c r="H19" s="105"/>
      <c r="I19" s="16"/>
      <c r="K19" s="22"/>
      <c r="L19" s="22"/>
      <c r="M19" s="22"/>
      <c r="N19" s="22"/>
      <c r="O19" s="22"/>
    </row>
    <row r="20" spans="2:15" ht="15.75" customHeight="1" thickBot="1">
      <c r="B20" s="109"/>
      <c r="C20" s="110"/>
      <c r="D20" s="102"/>
      <c r="E20" s="105"/>
      <c r="F20" s="105"/>
      <c r="G20" s="105"/>
      <c r="H20" s="105"/>
      <c r="I20" s="5"/>
      <c r="K20" s="22"/>
      <c r="L20" s="22"/>
      <c r="M20" s="22"/>
      <c r="N20" s="22"/>
    </row>
    <row r="21" spans="2:15" ht="17.25" customHeight="1">
      <c r="B21" s="102"/>
      <c r="C21" s="103"/>
      <c r="D21" s="102"/>
      <c r="E21" s="105"/>
      <c r="F21" s="105"/>
      <c r="G21" s="105"/>
      <c r="H21" s="105"/>
      <c r="I21" s="5"/>
      <c r="K21" s="22"/>
      <c r="L21" s="22"/>
      <c r="M21" s="22"/>
      <c r="N21" s="22"/>
    </row>
    <row r="22" spans="2:15" ht="18" customHeight="1">
      <c r="B22" s="102"/>
      <c r="C22" s="103"/>
      <c r="D22" s="102"/>
      <c r="E22" s="105"/>
      <c r="F22" s="105"/>
      <c r="G22" s="105"/>
      <c r="H22" s="105"/>
      <c r="I22" s="5"/>
      <c r="K22" s="22"/>
      <c r="L22" s="22"/>
      <c r="M22" s="22"/>
      <c r="N22" s="22"/>
    </row>
    <row r="23" spans="2:15" ht="15.75" customHeight="1" thickBot="1">
      <c r="B23" s="102"/>
      <c r="C23" s="103"/>
      <c r="D23" s="102"/>
      <c r="E23" s="105"/>
      <c r="F23" s="105"/>
      <c r="G23" s="105"/>
      <c r="H23" s="105"/>
      <c r="I23" s="5"/>
      <c r="K23" s="22"/>
      <c r="L23" s="22"/>
      <c r="M23" s="22"/>
      <c r="N23" s="22"/>
    </row>
    <row r="24" spans="2:15" ht="15" customHeight="1">
      <c r="B24" s="111"/>
      <c r="C24" s="112"/>
      <c r="D24" s="112"/>
      <c r="E24" s="112"/>
      <c r="F24" s="112"/>
      <c r="G24" s="112"/>
      <c r="H24" s="113"/>
      <c r="K24" s="22"/>
      <c r="L24" s="22"/>
      <c r="M24" s="22"/>
      <c r="N24" s="22"/>
    </row>
    <row r="25" spans="2:15" ht="15.75">
      <c r="B25" s="114" t="s">
        <v>32</v>
      </c>
      <c r="C25" s="115"/>
      <c r="D25" s="115"/>
      <c r="E25" s="115"/>
      <c r="F25" s="115"/>
      <c r="G25" s="115"/>
      <c r="H25" s="116"/>
      <c r="I25" s="17"/>
      <c r="K25" s="22"/>
      <c r="L25" s="22"/>
      <c r="M25" s="22"/>
      <c r="N25" s="22"/>
    </row>
    <row r="26" spans="2:15" ht="8.25" customHeight="1">
      <c r="B26" s="117"/>
      <c r="C26" s="118"/>
      <c r="D26" s="118"/>
      <c r="E26" s="118"/>
      <c r="F26" s="118"/>
      <c r="G26" s="118"/>
      <c r="H26" s="119"/>
      <c r="I26" s="18"/>
      <c r="K26" s="22"/>
      <c r="L26" s="22"/>
      <c r="M26" s="22"/>
      <c r="N26" s="22"/>
    </row>
    <row r="27" spans="2:15" ht="270.75" customHeight="1">
      <c r="B27" s="256" t="s">
        <v>147</v>
      </c>
      <c r="C27" s="257"/>
      <c r="D27" s="257"/>
      <c r="E27" s="257"/>
      <c r="F27" s="257"/>
      <c r="G27" s="257"/>
      <c r="H27" s="258"/>
      <c r="I27" s="17"/>
      <c r="K27" s="22"/>
      <c r="L27" s="22"/>
      <c r="M27" s="22"/>
      <c r="N27" s="22"/>
    </row>
    <row r="28" spans="2:15" ht="7.5" customHeight="1">
      <c r="B28" s="106"/>
      <c r="C28" s="120"/>
      <c r="D28" s="121"/>
      <c r="E28" s="121"/>
      <c r="F28" s="121"/>
      <c r="G28" s="121"/>
      <c r="H28" s="122"/>
    </row>
    <row r="29" spans="2:15">
      <c r="B29" s="123" t="s">
        <v>26</v>
      </c>
      <c r="C29" s="124"/>
      <c r="D29" s="125"/>
      <c r="E29" s="125"/>
      <c r="F29" s="125"/>
      <c r="G29" s="125"/>
      <c r="H29" s="126"/>
    </row>
    <row r="30" spans="2:15">
      <c r="B30" s="127" t="s">
        <v>34</v>
      </c>
      <c r="C30" s="120"/>
      <c r="D30" s="121"/>
      <c r="E30" s="121"/>
      <c r="F30" s="121"/>
      <c r="G30" s="121"/>
      <c r="H30" s="122"/>
    </row>
    <row r="31" spans="2:15" ht="6" customHeight="1">
      <c r="B31" s="106"/>
      <c r="C31" s="128"/>
      <c r="D31" s="128"/>
      <c r="E31" s="128"/>
      <c r="F31" s="128"/>
      <c r="G31" s="128"/>
      <c r="H31" s="129"/>
    </row>
    <row r="32" spans="2:15">
      <c r="B32" s="127" t="s">
        <v>27</v>
      </c>
      <c r="C32" s="125"/>
      <c r="D32" s="125"/>
      <c r="E32" s="125"/>
      <c r="F32" s="125"/>
      <c r="G32" s="125"/>
      <c r="H32" s="126"/>
    </row>
    <row r="33" spans="2:9">
      <c r="B33" s="127" t="s">
        <v>33</v>
      </c>
      <c r="C33" s="128"/>
      <c r="D33" s="128"/>
      <c r="E33" s="128"/>
      <c r="F33" s="128"/>
      <c r="G33" s="128"/>
      <c r="H33" s="129"/>
    </row>
    <row r="34" spans="2:9" ht="10.5" customHeight="1" thickBot="1">
      <c r="B34" s="130"/>
      <c r="C34" s="131"/>
      <c r="D34" s="131"/>
      <c r="E34" s="131"/>
      <c r="F34" s="131"/>
      <c r="G34" s="131"/>
      <c r="H34" s="132"/>
      <c r="I34" s="18"/>
    </row>
    <row r="35" spans="2:9">
      <c r="C35" s="9"/>
    </row>
    <row r="36" spans="2:9">
      <c r="B36" s="19"/>
      <c r="C36" s="19"/>
      <c r="D36" s="19"/>
      <c r="E36" s="19"/>
      <c r="F36" s="19"/>
      <c r="G36" s="19"/>
      <c r="H36" s="19"/>
      <c r="I36" s="19"/>
    </row>
    <row r="37" spans="2:9">
      <c r="C37" s="9"/>
    </row>
    <row r="38" spans="2:9">
      <c r="C38" s="9"/>
    </row>
    <row r="39" spans="2:9">
      <c r="C39" s="9"/>
    </row>
  </sheetData>
  <mergeCells count="4">
    <mergeCell ref="B6:C6"/>
    <mergeCell ref="B27:H27"/>
    <mergeCell ref="C2:H2"/>
    <mergeCell ref="C4:H4"/>
  </mergeCells>
  <pageMargins left="0.39370078740157483" right="0.39370078740157483" top="0.39370078740157483" bottom="0.39370078740157483" header="0.31496062992125984" footer="0.31496062992125984"/>
  <pageSetup paperSize="9" scale="9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25"/>
  <sheetViews>
    <sheetView zoomScale="110" zoomScaleNormal="110" workbookViewId="0">
      <selection activeCell="C11" sqref="C11"/>
    </sheetView>
  </sheetViews>
  <sheetFormatPr baseColWidth="10" defaultRowHeight="15"/>
  <cols>
    <col min="1" max="1" width="1.7109375" customWidth="1"/>
    <col min="2" max="2" width="6.140625" customWidth="1"/>
    <col min="3" max="3" width="2.7109375" customWidth="1"/>
    <col min="4" max="4" width="66.28515625" customWidth="1"/>
    <col min="5" max="5" width="2.7109375" customWidth="1"/>
    <col min="6" max="6" width="13.28515625" customWidth="1"/>
    <col min="7" max="7" width="1.28515625" customWidth="1"/>
  </cols>
  <sheetData>
    <row r="1" spans="2:6" ht="6.75" customHeight="1" thickBot="1"/>
    <row r="2" spans="2:6" ht="26.25">
      <c r="B2" s="29"/>
      <c r="C2" s="30"/>
      <c r="D2" s="60" t="str">
        <f>'données Admin'!C2</f>
        <v>BTS électrotechnique</v>
      </c>
      <c r="E2" s="30"/>
      <c r="F2" s="31"/>
    </row>
    <row r="3" spans="2:6" ht="18">
      <c r="B3" s="32" t="str">
        <f>'données Admin'!B2</f>
        <v>Version 2 - février 2020</v>
      </c>
      <c r="C3" s="33"/>
      <c r="D3" s="63"/>
      <c r="E3" s="33"/>
      <c r="F3" s="34"/>
    </row>
    <row r="4" spans="2:6" ht="21" thickBot="1">
      <c r="B4" s="35"/>
      <c r="C4" s="36"/>
      <c r="D4" s="61" t="str">
        <f>'données Admin'!C4</f>
        <v>Grilles d'évaluation "par CCF" de l'unité E4</v>
      </c>
      <c r="E4" s="36"/>
      <c r="F4" s="37"/>
    </row>
    <row r="5" spans="2:6" ht="18">
      <c r="B5" s="38"/>
      <c r="C5" s="39"/>
      <c r="D5" s="40"/>
      <c r="E5" s="39"/>
      <c r="F5" s="41"/>
    </row>
    <row r="6" spans="2:6" ht="18">
      <c r="B6" s="42"/>
      <c r="C6" s="33"/>
      <c r="D6" s="63" t="s">
        <v>28</v>
      </c>
      <c r="E6" s="33"/>
      <c r="F6" s="43"/>
    </row>
    <row r="7" spans="2:6" ht="90">
      <c r="B7" s="38"/>
      <c r="C7" s="39"/>
      <c r="D7" s="39"/>
      <c r="E7" s="39"/>
      <c r="F7" s="56" t="s">
        <v>11</v>
      </c>
    </row>
    <row r="8" spans="2:6">
      <c r="B8" s="44" t="s">
        <v>2</v>
      </c>
      <c r="C8" s="39"/>
      <c r="D8" s="45" t="s">
        <v>12</v>
      </c>
      <c r="E8" s="39"/>
      <c r="F8" s="46">
        <v>0</v>
      </c>
    </row>
    <row r="9" spans="2:6" ht="29.25">
      <c r="B9" s="47"/>
      <c r="C9" s="39"/>
      <c r="D9" s="48" t="s">
        <v>13</v>
      </c>
      <c r="E9" s="39"/>
      <c r="F9" s="49"/>
    </row>
    <row r="10" spans="2:6">
      <c r="B10" s="47"/>
      <c r="C10" s="39"/>
      <c r="D10" s="39"/>
      <c r="E10" s="39"/>
      <c r="F10" s="49"/>
    </row>
    <row r="11" spans="2:6">
      <c r="B11" s="44" t="s">
        <v>3</v>
      </c>
      <c r="C11" s="39"/>
      <c r="D11" s="45" t="s">
        <v>35</v>
      </c>
      <c r="E11" s="39"/>
      <c r="F11" s="50">
        <v>0.4</v>
      </c>
    </row>
    <row r="12" spans="2:6" ht="29.25">
      <c r="B12" s="47"/>
      <c r="C12" s="39"/>
      <c r="D12" s="48" t="s">
        <v>14</v>
      </c>
      <c r="E12" s="39"/>
      <c r="F12" s="49"/>
    </row>
    <row r="13" spans="2:6">
      <c r="B13" s="47"/>
      <c r="C13" s="39"/>
      <c r="D13" s="39"/>
      <c r="E13" s="39"/>
      <c r="F13" s="49"/>
    </row>
    <row r="14" spans="2:6">
      <c r="B14" s="44" t="s">
        <v>4</v>
      </c>
      <c r="C14" s="39"/>
      <c r="D14" s="45" t="s">
        <v>36</v>
      </c>
      <c r="E14" s="39"/>
      <c r="F14" s="51">
        <v>0.75</v>
      </c>
    </row>
    <row r="15" spans="2:6" ht="43.5">
      <c r="B15" s="47"/>
      <c r="C15" s="39"/>
      <c r="D15" s="48" t="s">
        <v>30</v>
      </c>
      <c r="E15" s="39"/>
      <c r="F15" s="49"/>
    </row>
    <row r="16" spans="2:6">
      <c r="B16" s="47"/>
      <c r="C16" s="39"/>
      <c r="D16" s="39"/>
      <c r="E16" s="39"/>
      <c r="F16" s="49"/>
    </row>
    <row r="17" spans="2:6">
      <c r="B17" s="44" t="s">
        <v>5</v>
      </c>
      <c r="C17" s="39"/>
      <c r="D17" s="45" t="s">
        <v>15</v>
      </c>
      <c r="E17" s="39"/>
      <c r="F17" s="50">
        <v>1</v>
      </c>
    </row>
    <row r="18" spans="2:6" ht="43.5">
      <c r="B18" s="38"/>
      <c r="C18" s="39"/>
      <c r="D18" s="48" t="s">
        <v>16</v>
      </c>
      <c r="E18" s="39"/>
      <c r="F18" s="52"/>
    </row>
    <row r="19" spans="2:6">
      <c r="B19" s="38"/>
      <c r="C19" s="39"/>
      <c r="D19" s="39"/>
      <c r="E19" s="39"/>
      <c r="F19" s="52"/>
    </row>
    <row r="20" spans="2:6">
      <c r="B20" s="38"/>
      <c r="C20" s="39"/>
      <c r="D20" s="39"/>
      <c r="E20" s="39"/>
      <c r="F20" s="52"/>
    </row>
    <row r="21" spans="2:6">
      <c r="B21" s="38"/>
      <c r="C21" s="39"/>
      <c r="D21" s="39"/>
      <c r="E21" s="39"/>
      <c r="F21" s="52"/>
    </row>
    <row r="22" spans="2:6">
      <c r="B22" s="38"/>
      <c r="C22" s="39"/>
      <c r="D22" s="39"/>
      <c r="E22" s="39"/>
      <c r="F22" s="52"/>
    </row>
    <row r="23" spans="2:6">
      <c r="B23" s="38"/>
      <c r="C23" s="39"/>
      <c r="D23" s="39"/>
      <c r="E23" s="39"/>
      <c r="F23" s="52"/>
    </row>
    <row r="24" spans="2:6">
      <c r="B24" s="38"/>
      <c r="C24" s="39"/>
      <c r="D24" s="39"/>
      <c r="E24" s="39"/>
      <c r="F24" s="52"/>
    </row>
    <row r="25" spans="2:6" ht="15.75" thickBot="1">
      <c r="B25" s="53"/>
      <c r="C25" s="54"/>
      <c r="D25" s="54"/>
      <c r="E25" s="54"/>
      <c r="F25" s="55"/>
    </row>
  </sheetData>
  <sheetProtection password="CA4B" sheet="1" objects="1" scenarios="1"/>
  <pageMargins left="0.39370078740157483" right="0.39370078740157483" top="0.39370078740157483" bottom="0.3937007874015748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10"/>
  <sheetViews>
    <sheetView tabSelected="1" zoomScale="80" zoomScaleNormal="80" workbookViewId="0">
      <selection activeCell="F50" sqref="F50"/>
    </sheetView>
  </sheetViews>
  <sheetFormatPr baseColWidth="10" defaultRowHeight="15"/>
  <cols>
    <col min="1" max="1" width="1.7109375" customWidth="1"/>
    <col min="2" max="2" width="8.28515625" customWidth="1"/>
    <col min="3" max="3" width="58.28515625" customWidth="1"/>
    <col min="4" max="4" width="10" customWidth="1"/>
    <col min="5" max="5" width="45.28515625" customWidth="1"/>
    <col min="6" max="8" width="5.7109375" style="199" customWidth="1"/>
    <col min="9" max="9" width="7.42578125" style="199" customWidth="1"/>
    <col min="10" max="10" width="5.7109375" customWidth="1"/>
    <col min="11" max="11" width="8.7109375" style="7" customWidth="1"/>
    <col min="12" max="12" width="5.28515625" style="7" customWidth="1"/>
    <col min="13" max="13" width="1.7109375" style="214" customWidth="1"/>
    <col min="14" max="14" width="1.42578125" style="214" customWidth="1"/>
    <col min="15" max="15" width="1.140625" style="214" customWidth="1"/>
    <col min="16" max="16" width="0.85546875" style="214" customWidth="1"/>
  </cols>
  <sheetData>
    <row r="1" spans="1:16" ht="6" customHeight="1" thickBot="1">
      <c r="A1" s="95"/>
      <c r="B1" s="137"/>
      <c r="C1" s="138"/>
      <c r="D1" s="138"/>
      <c r="E1" s="137"/>
      <c r="F1" s="192"/>
      <c r="G1" s="192"/>
      <c r="H1" s="192"/>
      <c r="I1" s="192"/>
      <c r="J1" s="1"/>
      <c r="K1" s="91"/>
    </row>
    <row r="2" spans="1:16" ht="24.75" customHeight="1" thickBot="1">
      <c r="A2" s="95"/>
      <c r="B2" s="281" t="str">
        <f>'données Admin'!C2</f>
        <v>BTS électrotechnique</v>
      </c>
      <c r="C2" s="282"/>
      <c r="D2" s="139"/>
      <c r="E2" s="283" t="s">
        <v>42</v>
      </c>
      <c r="F2" s="283"/>
      <c r="G2" s="283"/>
      <c r="H2" s="283"/>
      <c r="I2" s="284"/>
      <c r="J2" s="82"/>
      <c r="K2" s="91"/>
    </row>
    <row r="3" spans="1:16" ht="21" customHeight="1">
      <c r="A3" s="95"/>
      <c r="B3" s="140"/>
      <c r="C3" s="141" t="s">
        <v>60</v>
      </c>
      <c r="D3" s="141"/>
      <c r="E3" s="142"/>
      <c r="F3" s="285">
        <f>'données Admin'!C10</f>
        <v>2022</v>
      </c>
      <c r="G3" s="285"/>
      <c r="H3" s="285"/>
      <c r="I3" s="286"/>
      <c r="J3" s="83"/>
      <c r="K3" s="91"/>
    </row>
    <row r="4" spans="1:16" ht="18.75" customHeight="1">
      <c r="A4" s="95"/>
      <c r="B4" s="143"/>
      <c r="C4" s="144" t="s">
        <v>0</v>
      </c>
      <c r="D4" s="144"/>
      <c r="E4" s="223" t="str">
        <f>'données Admin'!C12</f>
        <v>Prénom 1</v>
      </c>
      <c r="F4" s="293" t="str">
        <f>'données Admin'!C14</f>
        <v>Nom 1</v>
      </c>
      <c r="G4" s="293"/>
      <c r="H4" s="293"/>
      <c r="I4" s="294"/>
      <c r="J4" s="84"/>
      <c r="K4" s="91"/>
    </row>
    <row r="5" spans="1:16" ht="18.75" customHeight="1">
      <c r="A5" s="95"/>
      <c r="B5" s="143"/>
      <c r="C5" s="145" t="s">
        <v>1</v>
      </c>
      <c r="D5" s="144"/>
      <c r="E5" s="225" t="str">
        <f>'données Admin'!C18</f>
        <v>A2022 0000 0000</v>
      </c>
      <c r="F5" s="225"/>
      <c r="G5" s="225"/>
      <c r="H5" s="225"/>
      <c r="I5" s="226"/>
      <c r="J5" s="85"/>
      <c r="K5" s="91"/>
    </row>
    <row r="6" spans="1:16" ht="33" customHeight="1">
      <c r="A6" s="95"/>
      <c r="B6" s="146"/>
      <c r="C6" s="147" t="s">
        <v>67</v>
      </c>
      <c r="D6" s="148"/>
      <c r="E6" s="149"/>
      <c r="F6" s="150" t="s">
        <v>2</v>
      </c>
      <c r="G6" s="151" t="s">
        <v>3</v>
      </c>
      <c r="H6" s="151" t="s">
        <v>4</v>
      </c>
      <c r="I6" s="152" t="s">
        <v>5</v>
      </c>
      <c r="J6" s="86"/>
      <c r="K6" s="91"/>
    </row>
    <row r="7" spans="1:16" ht="46.5" customHeight="1">
      <c r="A7" s="95"/>
      <c r="B7" s="153"/>
      <c r="C7" s="206" t="s">
        <v>61</v>
      </c>
      <c r="D7" s="208" t="s">
        <v>71</v>
      </c>
      <c r="E7" s="207" t="s">
        <v>73</v>
      </c>
      <c r="F7" s="193">
        <f>'niveau d''évaluation'!F8</f>
        <v>0</v>
      </c>
      <c r="G7" s="200">
        <f>'niveau d''évaluation'!F11</f>
        <v>0.4</v>
      </c>
      <c r="H7" s="200">
        <f>'niveau d''évaluation'!F14</f>
        <v>0.75</v>
      </c>
      <c r="I7" s="202">
        <f>'niveau d''évaluation'!F17</f>
        <v>1</v>
      </c>
      <c r="J7" s="87"/>
      <c r="K7" s="209" t="s">
        <v>68</v>
      </c>
      <c r="L7" s="215"/>
    </row>
    <row r="8" spans="1:16" s="26" customFormat="1" ht="21.75" customHeight="1" thickBot="1">
      <c r="A8" s="154"/>
      <c r="B8" s="155"/>
      <c r="C8" s="272"/>
      <c r="D8" s="272"/>
      <c r="E8" s="272"/>
      <c r="F8" s="272"/>
      <c r="G8" s="272"/>
      <c r="H8" s="272"/>
      <c r="I8" s="273"/>
      <c r="J8" s="89"/>
      <c r="K8" s="92"/>
      <c r="L8" s="67"/>
      <c r="M8" s="216"/>
      <c r="N8" s="216"/>
      <c r="O8" s="216"/>
      <c r="P8" s="216"/>
    </row>
    <row r="9" spans="1:16" ht="48" customHeight="1" thickBot="1">
      <c r="A9" s="95"/>
      <c r="B9" s="156">
        <f>L9/L$50</f>
        <v>0.30208333333333331</v>
      </c>
      <c r="C9" s="269" t="s">
        <v>43</v>
      </c>
      <c r="D9" s="270"/>
      <c r="E9" s="271"/>
      <c r="F9" s="295">
        <f>K9/L9</f>
        <v>0.72758620689655173</v>
      </c>
      <c r="G9" s="296"/>
      <c r="H9" s="296"/>
      <c r="I9" s="297"/>
      <c r="J9" s="90"/>
      <c r="K9" s="93">
        <f>SUM(K10:K19)</f>
        <v>10.55</v>
      </c>
      <c r="L9" s="68">
        <f>SUM(L10:L19)</f>
        <v>14.5</v>
      </c>
      <c r="M9" s="217"/>
      <c r="N9" s="217"/>
      <c r="O9" s="217"/>
      <c r="P9" s="217"/>
    </row>
    <row r="10" spans="1:16" s="65" customFormat="1" ht="38.25">
      <c r="A10" s="157"/>
      <c r="B10" s="158"/>
      <c r="C10" s="298" t="s">
        <v>47</v>
      </c>
      <c r="D10" s="238" t="s">
        <v>139</v>
      </c>
      <c r="E10" s="160" t="str">
        <f>IF(VLOOKUP($D10,BDD_Questions!$A$8:$L$81,2,FALSE)=0,"",VLOOKUP($D10,BDD_Questions!$A$8:$L$81,2,FALSE))</f>
        <v>Ressources et outils professionnels / Ressources documentaires &amp; Caractéristiques des infrastructures</v>
      </c>
      <c r="F10" s="228" t="str">
        <f>IF(VLOOKUP($D10,BDD_Questions!$A$8:$L$81,5,FALSE)=0,"",VLOOKUP($D10,BDD_Questions!$A$8:$L$81,5,FALSE))</f>
        <v/>
      </c>
      <c r="G10" s="228" t="str">
        <f>IF(VLOOKUP($D10,BDD_Questions!$A$8:$L$81,7,FALSE)=0,"",VLOOKUP($D10,BDD_Questions!$A$8:$L$81,7,FALSE))</f>
        <v/>
      </c>
      <c r="H10" s="228" t="str">
        <f>IF(VLOOKUP($D10,BDD_Questions!$A$8:$L$81,9,FALSE)=0,"",VLOOKUP($D10,BDD_Questions!$A$8:$L$81,9,FALSE))</f>
        <v/>
      </c>
      <c r="I10" s="229" t="str">
        <f>IF(VLOOKUP($D10,BDD_Questions!$A$8:$L$81,11,FALSE)=0,"",VLOOKUP($D10,BDD_Questions!$A$8:$L$81,11,FALSE))</f>
        <v>x</v>
      </c>
      <c r="J10" s="71"/>
      <c r="K10" s="94">
        <f t="shared" ref="K10" si="0">IF(COUNTBLANK(F10) + COUNTBLANK(G10) + COUNTBLANK(H10)+ COUNTBLANK(I10 )= 3,SUM(M10:P10),"erreur")</f>
        <v>2</v>
      </c>
      <c r="L10" s="218">
        <f>VLOOKUP($D10,BDD_Questions!$A$8:$L$81,12,FALSE)</f>
        <v>2</v>
      </c>
      <c r="M10" s="219">
        <f t="shared" ref="M10" si="1">IF(COUNTBLANK(F10)=1,0,$L10*$M$7)</f>
        <v>0</v>
      </c>
      <c r="N10" s="219">
        <f t="shared" ref="N10" si="2">IF(COUNTBLANK(G10)=1,0,$L10*$G$7)</f>
        <v>0</v>
      </c>
      <c r="O10" s="219">
        <f t="shared" ref="O10" si="3">IF(COUNTBLANK(H10)=1,0,$L10*$H$7)</f>
        <v>0</v>
      </c>
      <c r="P10" s="219">
        <f t="shared" ref="P10" si="4">IF(COUNTBLANK(I10)=1,0,$L10*$I$7)</f>
        <v>2</v>
      </c>
    </row>
    <row r="11" spans="1:16" s="65" customFormat="1" ht="38.25">
      <c r="A11" s="157"/>
      <c r="B11" s="158"/>
      <c r="C11" s="299"/>
      <c r="D11" s="238" t="s">
        <v>140</v>
      </c>
      <c r="E11" s="160" t="str">
        <f>IF(VLOOKUP($D11,BDD_Questions!$A$8:$L$81,2,FALSE)=0,"",VLOOKUP($D11,BDD_Questions!$A$8:$L$81,2,FALSE))</f>
        <v>Ressources et outils professionnels / Ressources documentaires &amp; Caractéristiques des infrastructures</v>
      </c>
      <c r="F11" s="228" t="str">
        <f>IF(VLOOKUP($D11,BDD_Questions!$A$8:$L$81,5,FALSE)=0,"",VLOOKUP($D11,BDD_Questions!$A$8:$L$81,5,FALSE))</f>
        <v/>
      </c>
      <c r="G11" s="228" t="str">
        <f>IF(VLOOKUP($D11,BDD_Questions!$A$8:$L$81,7,FALSE)=0,"",VLOOKUP($D11,BDD_Questions!$A$8:$L$81,7,FALSE))</f>
        <v/>
      </c>
      <c r="H11" s="228" t="str">
        <f>IF(VLOOKUP($D11,BDD_Questions!$A$8:$L$81,9,FALSE)=0,"",VLOOKUP($D11,BDD_Questions!$A$8:$L$81,9,FALSE))</f>
        <v/>
      </c>
      <c r="I11" s="229" t="str">
        <f>IF(VLOOKUP($D11,BDD_Questions!$A$8:$L$81,11,FALSE)=0,"",VLOOKUP($D11,BDD_Questions!$A$8:$L$81,11,FALSE))</f>
        <v>x</v>
      </c>
      <c r="J11" s="71"/>
      <c r="K11" s="94">
        <f t="shared" ref="K11:K19" si="5">IF(COUNTBLANK(F11) + COUNTBLANK(G11) + COUNTBLANK(H11)+ COUNTBLANK(I11 )= 3,SUM(M11:P11),"erreur")</f>
        <v>2</v>
      </c>
      <c r="L11" s="218">
        <f>VLOOKUP($D11,BDD_Questions!$A$8:$L$81,12,FALSE)</f>
        <v>2</v>
      </c>
      <c r="M11" s="219">
        <f t="shared" ref="M11:M19" si="6">IF(COUNTBLANK(F11)=1,0,$L11*$M$7)</f>
        <v>0</v>
      </c>
      <c r="N11" s="219">
        <f t="shared" ref="N11:N19" si="7">IF(COUNTBLANK(G11)=1,0,$L11*$G$7)</f>
        <v>0</v>
      </c>
      <c r="O11" s="219">
        <f t="shared" ref="O11:O19" si="8">IF(COUNTBLANK(H11)=1,0,$L11*$H$7)</f>
        <v>0</v>
      </c>
      <c r="P11" s="219">
        <f t="shared" ref="P11:P19" si="9">IF(COUNTBLANK(I11)=1,0,$L11*$I$7)</f>
        <v>2</v>
      </c>
    </row>
    <row r="12" spans="1:16" s="65" customFormat="1" ht="25.5">
      <c r="A12" s="157"/>
      <c r="B12" s="158"/>
      <c r="C12" s="300" t="s">
        <v>48</v>
      </c>
      <c r="D12" s="238" t="s">
        <v>90</v>
      </c>
      <c r="E12" s="160" t="str">
        <f>IF(VLOOKUP($D12,BDD_Questions!$A$8:$L$81,2,FALSE)=0,"",VLOOKUP($D12,BDD_Questions!$A$8:$L$81,2,FALSE))</f>
        <v>Connaître et utiliser les différentes expressions des puissances (p 80)</v>
      </c>
      <c r="F12" s="194" t="str">
        <f>IF(VLOOKUP($D12,BDD_Questions!$A$8:$L$81,5,FALSE)=0,"",VLOOKUP($D12,BDD_Questions!$A$8:$L$81,5,FALSE))</f>
        <v/>
      </c>
      <c r="G12" s="194" t="str">
        <f>IF(VLOOKUP($D12,BDD_Questions!$A$8:$L$81,7,FALSE)=0,"",VLOOKUP($D12,BDD_Questions!$A$8:$L$81,7,FALSE))</f>
        <v/>
      </c>
      <c r="H12" s="194" t="str">
        <f>IF(VLOOKUP($D12,BDD_Questions!$A$8:$L$81,9,FALSE)=0,"",VLOOKUP($D12,BDD_Questions!$A$8:$L$81,9,FALSE))</f>
        <v>x</v>
      </c>
      <c r="I12" s="227" t="str">
        <f>IF(VLOOKUP($D12,BDD_Questions!$A$8:$L$81,11,FALSE)=0,"",VLOOKUP($D12,BDD_Questions!$A$8:$L$81,11,FALSE))</f>
        <v/>
      </c>
      <c r="J12" s="71"/>
      <c r="K12" s="94">
        <f t="shared" si="5"/>
        <v>0.75</v>
      </c>
      <c r="L12" s="218">
        <f>VLOOKUP($D12,BDD_Questions!$A$8:$L$81,12,FALSE)</f>
        <v>1</v>
      </c>
      <c r="M12" s="219">
        <f t="shared" si="6"/>
        <v>0</v>
      </c>
      <c r="N12" s="219">
        <f t="shared" si="7"/>
        <v>0</v>
      </c>
      <c r="O12" s="219">
        <f t="shared" si="8"/>
        <v>0.75</v>
      </c>
      <c r="P12" s="219">
        <f t="shared" si="9"/>
        <v>0</v>
      </c>
    </row>
    <row r="13" spans="1:16" s="65" customFormat="1" ht="25.5" customHeight="1">
      <c r="A13" s="157"/>
      <c r="B13" s="158"/>
      <c r="C13" s="299"/>
      <c r="D13" s="238" t="s">
        <v>92</v>
      </c>
      <c r="E13" s="160" t="str">
        <f>IF(VLOOKUP($D13,BDD_Questions!$A$8:$L$81,2,FALSE)=0,"",VLOOKUP($D13,BDD_Questions!$A$8:$L$81,2,FALSE))</f>
        <v>Définir le réseau triphasé équilibré (p 79)</v>
      </c>
      <c r="F13" s="194" t="str">
        <f>IF(VLOOKUP($D13,BDD_Questions!$A$8:$L$81,5,FALSE)=0,"",VLOOKUP($D13,BDD_Questions!$A$8:$L$81,5,FALSE))</f>
        <v>x</v>
      </c>
      <c r="G13" s="194" t="str">
        <f>IF(VLOOKUP($D13,BDD_Questions!$A$8:$L$81,7,FALSE)=0,"",VLOOKUP($D13,BDD_Questions!$A$8:$L$81,7,FALSE))</f>
        <v/>
      </c>
      <c r="H13" s="194" t="str">
        <f>IF(VLOOKUP($D13,BDD_Questions!$A$8:$L$81,9,FALSE)=0,"",VLOOKUP($D13,BDD_Questions!$A$8:$L$81,9,FALSE))</f>
        <v/>
      </c>
      <c r="I13" s="227" t="str">
        <f>IF(VLOOKUP($D13,BDD_Questions!$A$8:$L$81,11,FALSE)=0,"",VLOOKUP($D13,BDD_Questions!$A$8:$L$81,11,FALSE))</f>
        <v/>
      </c>
      <c r="J13" s="71"/>
      <c r="K13" s="94">
        <f t="shared" si="5"/>
        <v>0</v>
      </c>
      <c r="L13" s="218">
        <f>VLOOKUP($D13,BDD_Questions!$A$8:$L$81,12,FALSE)</f>
        <v>0.5</v>
      </c>
      <c r="M13" s="219">
        <f t="shared" si="6"/>
        <v>0</v>
      </c>
      <c r="N13" s="219">
        <f t="shared" si="7"/>
        <v>0</v>
      </c>
      <c r="O13" s="219">
        <f t="shared" si="8"/>
        <v>0</v>
      </c>
      <c r="P13" s="219">
        <f t="shared" ref="P13" si="10">IF(COUNTBLANK(I13)=1,0,$L13*$I$7)</f>
        <v>0</v>
      </c>
    </row>
    <row r="14" spans="1:16" s="65" customFormat="1" ht="25.5" customHeight="1">
      <c r="A14" s="157"/>
      <c r="B14" s="158"/>
      <c r="C14" s="301"/>
      <c r="D14" s="238" t="s">
        <v>88</v>
      </c>
      <c r="E14" s="160" t="str">
        <f>IF(VLOOKUP($D14,BDD_Questions!$A$8:$L$81,2,FALSE)=0,"",VLOOKUP($D14,BDD_Questions!$A$8:$L$81,2,FALSE))</f>
        <v>Définir les grandeurs cinématiques (page 84)</v>
      </c>
      <c r="F14" s="194" t="str">
        <f>IF(VLOOKUP($D14,BDD_Questions!$A$8:$L$81,5,FALSE)=0,"",VLOOKUP($D14,BDD_Questions!$A$8:$L$81,5,FALSE))</f>
        <v>x</v>
      </c>
      <c r="G14" s="194" t="str">
        <f>IF(VLOOKUP($D14,BDD_Questions!$A$8:$L$81,7,FALSE)=0,"",VLOOKUP($D14,BDD_Questions!$A$8:$L$81,7,FALSE))</f>
        <v/>
      </c>
      <c r="H14" s="194" t="str">
        <f>IF(VLOOKUP($D14,BDD_Questions!$A$8:$L$81,9,FALSE)=0,"",VLOOKUP($D14,BDD_Questions!$A$8:$L$81,9,FALSE))</f>
        <v/>
      </c>
      <c r="I14" s="227" t="str">
        <f>IF(VLOOKUP($D14,BDD_Questions!$A$8:$L$81,11,FALSE)=0,"",VLOOKUP($D14,BDD_Questions!$A$8:$L$81,11,FALSE))</f>
        <v/>
      </c>
      <c r="J14" s="71"/>
      <c r="K14" s="94">
        <f t="shared" si="5"/>
        <v>0</v>
      </c>
      <c r="L14" s="218">
        <f>VLOOKUP($D14,BDD_Questions!$A$8:$L$81,12,FALSE)</f>
        <v>2</v>
      </c>
      <c r="M14" s="219">
        <f t="shared" si="6"/>
        <v>0</v>
      </c>
      <c r="N14" s="219">
        <f t="shared" si="7"/>
        <v>0</v>
      </c>
      <c r="O14" s="219">
        <f t="shared" si="8"/>
        <v>0</v>
      </c>
      <c r="P14" s="219">
        <f t="shared" ref="P14:P16" si="11">IF(COUNTBLANK(I14)=1,0,$L14*$I$7)</f>
        <v>0</v>
      </c>
    </row>
    <row r="15" spans="1:16" s="65" customFormat="1" ht="25.5">
      <c r="A15" s="157"/>
      <c r="B15" s="158"/>
      <c r="C15" s="239" t="s">
        <v>49</v>
      </c>
      <c r="D15" s="238" t="s">
        <v>144</v>
      </c>
      <c r="E15" s="160" t="str">
        <f>IF(VLOOKUP($D15,BDD_Questions!$A$8:$L$81,2,FALSE)=0,"",VLOOKUP($D15,BDD_Questions!$A$8:$L$81,2,FALSE))</f>
        <v>Chaîne d'informations / Architecture d'un réseau de communicaton</v>
      </c>
      <c r="F15" s="194" t="str">
        <f>IF(VLOOKUP($D15,BDD_Questions!$A$8:$L$81,5,FALSE)=0,"",VLOOKUP($D15,BDD_Questions!$A$8:$L$81,5,FALSE))</f>
        <v/>
      </c>
      <c r="G15" s="194" t="str">
        <f>IF(VLOOKUP($D15,BDD_Questions!$A$8:$L$81,7,FALSE)=0,"",VLOOKUP($D15,BDD_Questions!$A$8:$L$81,7,FALSE))</f>
        <v/>
      </c>
      <c r="H15" s="194" t="str">
        <f>IF(VLOOKUP($D15,BDD_Questions!$A$8:$L$81,9,FALSE)=0,"",VLOOKUP($D15,BDD_Questions!$A$8:$L$81,9,FALSE))</f>
        <v/>
      </c>
      <c r="I15" s="227" t="str">
        <f>IF(VLOOKUP($D15,BDD_Questions!$A$8:$L$81,11,FALSE)=0,"",VLOOKUP($D15,BDD_Questions!$A$8:$L$81,11,FALSE))</f>
        <v>x</v>
      </c>
      <c r="J15" s="71"/>
      <c r="K15" s="94">
        <f t="shared" ref="K15:K16" si="12">IF(COUNTBLANK(F15) + COUNTBLANK(G15) + COUNTBLANK(H15)+ COUNTBLANK(I15 )= 3,SUM(M15:P15),"erreur")</f>
        <v>1</v>
      </c>
      <c r="L15" s="218">
        <f>VLOOKUP($D15,BDD_Questions!$A$8:$L$81,12,FALSE)</f>
        <v>1</v>
      </c>
      <c r="M15" s="219">
        <f t="shared" ref="M15:M16" si="13">IF(COUNTBLANK(F15)=1,0,$L15*$M$7)</f>
        <v>0</v>
      </c>
      <c r="N15" s="219">
        <f t="shared" ref="N15:N16" si="14">IF(COUNTBLANK(G15)=1,0,$L15*$G$7)</f>
        <v>0</v>
      </c>
      <c r="O15" s="219">
        <f t="shared" ref="O15:O16" si="15">IF(COUNTBLANK(H15)=1,0,$L15*$H$7)</f>
        <v>0</v>
      </c>
      <c r="P15" s="219">
        <f t="shared" si="11"/>
        <v>1</v>
      </c>
    </row>
    <row r="16" spans="1:16" s="65" customFormat="1" ht="16.5">
      <c r="A16" s="157"/>
      <c r="B16" s="158"/>
      <c r="C16" s="300" t="s">
        <v>165</v>
      </c>
      <c r="D16" s="238" t="s">
        <v>141</v>
      </c>
      <c r="E16" s="160" t="str">
        <f>IF(VLOOKUP($D16,BDD_Questions!$A$8:$L$81,2,FALSE)=0,"",VLOOKUP($D16,BDD_Questions!$A$8:$L$81,2,FALSE))</f>
        <v>Chaîne de puissance / Fonctions d'usage.</v>
      </c>
      <c r="F16" s="194" t="str">
        <f>IF(VLOOKUP($D16,BDD_Questions!$A$8:$L$81,5,FALSE)=0,"",VLOOKUP($D16,BDD_Questions!$A$8:$L$81,5,FALSE))</f>
        <v/>
      </c>
      <c r="G16" s="194" t="str">
        <f>IF(VLOOKUP($D16,BDD_Questions!$A$8:$L$81,7,FALSE)=0,"",VLOOKUP($D16,BDD_Questions!$A$8:$L$81,7,FALSE))</f>
        <v/>
      </c>
      <c r="H16" s="194" t="str">
        <f>IF(VLOOKUP($D16,BDD_Questions!$A$8:$L$81,9,FALSE)=0,"",VLOOKUP($D16,BDD_Questions!$A$8:$L$81,9,FALSE))</f>
        <v/>
      </c>
      <c r="I16" s="227" t="str">
        <f>IF(VLOOKUP($D16,BDD_Questions!$A$8:$L$81,11,FALSE)=0,"",VLOOKUP($D16,BDD_Questions!$A$8:$L$81,11,FALSE))</f>
        <v>x</v>
      </c>
      <c r="J16" s="71"/>
      <c r="K16" s="94">
        <f t="shared" si="12"/>
        <v>1</v>
      </c>
      <c r="L16" s="218">
        <f>VLOOKUP($D16,BDD_Questions!$A$8:$L$81,12,FALSE)</f>
        <v>1</v>
      </c>
      <c r="M16" s="219">
        <f t="shared" si="13"/>
        <v>0</v>
      </c>
      <c r="N16" s="219">
        <f t="shared" si="14"/>
        <v>0</v>
      </c>
      <c r="O16" s="219">
        <f t="shared" si="15"/>
        <v>0</v>
      </c>
      <c r="P16" s="219">
        <f t="shared" si="11"/>
        <v>1</v>
      </c>
    </row>
    <row r="17" spans="1:16" s="65" customFormat="1" ht="16.5">
      <c r="A17" s="157"/>
      <c r="B17" s="158"/>
      <c r="C17" s="301"/>
      <c r="D17" s="238" t="s">
        <v>142</v>
      </c>
      <c r="E17" s="160" t="str">
        <f>IF(VLOOKUP($D17,BDD_Questions!$A$8:$L$81,2,FALSE)=0,"",VLOOKUP($D17,BDD_Questions!$A$8:$L$81,2,FALSE))</f>
        <v>Chaîne de puissance / Fonctions d'usage.</v>
      </c>
      <c r="F17" s="194" t="str">
        <f>IF(VLOOKUP($D17,BDD_Questions!$A$8:$L$81,5,FALSE)=0,"",VLOOKUP($D17,BDD_Questions!$A$8:$L$81,5,FALSE))</f>
        <v/>
      </c>
      <c r="G17" s="194" t="str">
        <f>IF(VLOOKUP($D17,BDD_Questions!$A$8:$L$81,7,FALSE)=0,"",VLOOKUP($D17,BDD_Questions!$A$8:$L$81,7,FALSE))</f>
        <v>x</v>
      </c>
      <c r="H17" s="194" t="str">
        <f>IF(VLOOKUP($D17,BDD_Questions!$A$8:$L$81,9,FALSE)=0,"",VLOOKUP($D17,BDD_Questions!$A$8:$L$81,9,FALSE))</f>
        <v/>
      </c>
      <c r="I17" s="227" t="str">
        <f>IF(VLOOKUP($D17,BDD_Questions!$A$8:$L$81,11,FALSE)=0,"",VLOOKUP($D17,BDD_Questions!$A$8:$L$81,11,FALSE))</f>
        <v/>
      </c>
      <c r="J17" s="71"/>
      <c r="K17" s="94">
        <f t="shared" si="5"/>
        <v>0.8</v>
      </c>
      <c r="L17" s="218">
        <f>VLOOKUP($D17,BDD_Questions!$A$8:$L$81,12,FALSE)</f>
        <v>2</v>
      </c>
      <c r="M17" s="219">
        <f t="shared" si="6"/>
        <v>0</v>
      </c>
      <c r="N17" s="219">
        <f t="shared" si="7"/>
        <v>0.8</v>
      </c>
      <c r="O17" s="219">
        <f t="shared" si="8"/>
        <v>0</v>
      </c>
      <c r="P17" s="219">
        <f t="shared" si="9"/>
        <v>0</v>
      </c>
    </row>
    <row r="18" spans="1:16" s="65" customFormat="1" ht="16.5">
      <c r="A18" s="157"/>
      <c r="B18" s="158"/>
      <c r="C18" s="159" t="s">
        <v>50</v>
      </c>
      <c r="D18" s="238" t="s">
        <v>89</v>
      </c>
      <c r="E18" s="160" t="str">
        <f>IF(VLOOKUP($D18,BDD_Questions!$A$8:$L$81,2,FALSE)=0,"",VLOOKUP($D18,BDD_Questions!$A$8:$L$81,2,FALSE))</f>
        <v>Savoir faire un bilan de puissance (page 80)</v>
      </c>
      <c r="F18" s="194" t="str">
        <f>IF(VLOOKUP($D18,BDD_Questions!$A$8:$L$81,5,FALSE)=0,"",VLOOKUP($D18,BDD_Questions!$A$8:$L$81,5,FALSE))</f>
        <v/>
      </c>
      <c r="G18" s="194" t="str">
        <f>IF(VLOOKUP($D18,BDD_Questions!$A$8:$L$81,7,FALSE)=0,"",VLOOKUP($D18,BDD_Questions!$A$8:$L$81,7,FALSE))</f>
        <v/>
      </c>
      <c r="H18" s="194" t="str">
        <f>IF(VLOOKUP($D18,BDD_Questions!$A$8:$L$81,9,FALSE)=0,"",VLOOKUP($D18,BDD_Questions!$A$8:$L$81,9,FALSE))</f>
        <v/>
      </c>
      <c r="I18" s="227" t="str">
        <f>IF(VLOOKUP($D18,BDD_Questions!$A$8:$L$81,11,FALSE)=0,"",VLOOKUP($D18,BDD_Questions!$A$8:$L$81,11,FALSE))</f>
        <v>x</v>
      </c>
      <c r="J18" s="71"/>
      <c r="K18" s="94">
        <f t="shared" si="5"/>
        <v>1</v>
      </c>
      <c r="L18" s="218">
        <f>VLOOKUP($D18,BDD_Questions!$A$8:$L$81,12,FALSE)</f>
        <v>1</v>
      </c>
      <c r="M18" s="219">
        <f t="shared" si="6"/>
        <v>0</v>
      </c>
      <c r="N18" s="219">
        <f t="shared" si="7"/>
        <v>0</v>
      </c>
      <c r="O18" s="219">
        <f t="shared" si="8"/>
        <v>0</v>
      </c>
      <c r="P18" s="219">
        <f t="shared" si="9"/>
        <v>1</v>
      </c>
    </row>
    <row r="19" spans="1:16" s="65" customFormat="1" ht="25.5">
      <c r="A19" s="157"/>
      <c r="B19" s="158"/>
      <c r="C19" s="161" t="s">
        <v>51</v>
      </c>
      <c r="D19" s="236" t="s">
        <v>146</v>
      </c>
      <c r="E19" s="160" t="str">
        <f>IF(VLOOKUP($D19,BDD_Questions!$A$8:$L$81,2,FALSE)=0,"",VLOOKUP($D19,BDD_Questions!$A$8:$L$81,2,FALSE))</f>
        <v>Ressources et outils professionnels / Techniques de chiffrage d'un équipement électrique</v>
      </c>
      <c r="F19" s="194" t="str">
        <f>IF(VLOOKUP($D19,BDD_Questions!$A$8:$L$81,5,FALSE)=0,"",VLOOKUP($D19,BDD_Questions!$A$8:$L$81,5,FALSE))</f>
        <v/>
      </c>
      <c r="G19" s="194" t="str">
        <f>IF(VLOOKUP($D19,BDD_Questions!$A$8:$L$81,7,FALSE)=0,"",VLOOKUP($D19,BDD_Questions!$A$8:$L$81,7,FALSE))</f>
        <v/>
      </c>
      <c r="H19" s="194" t="str">
        <f>IF(VLOOKUP($D19,BDD_Questions!$A$8:$L$81,9,FALSE)=0,"",VLOOKUP($D19,BDD_Questions!$A$8:$L$81,9,FALSE))</f>
        <v/>
      </c>
      <c r="I19" s="227" t="str">
        <f>IF(VLOOKUP($D19,BDD_Questions!$A$8:$L$81,11,FALSE)=0,"",VLOOKUP($D19,BDD_Questions!$A$8:$L$81,11,FALSE))</f>
        <v>x</v>
      </c>
      <c r="J19" s="71"/>
      <c r="K19" s="94">
        <f t="shared" si="5"/>
        <v>2</v>
      </c>
      <c r="L19" s="218">
        <f>VLOOKUP($D19,BDD_Questions!$A$8:$L$81,12,FALSE)</f>
        <v>2</v>
      </c>
      <c r="M19" s="219">
        <f t="shared" si="6"/>
        <v>0</v>
      </c>
      <c r="N19" s="219">
        <f t="shared" si="7"/>
        <v>0</v>
      </c>
      <c r="O19" s="219">
        <f t="shared" si="8"/>
        <v>0</v>
      </c>
      <c r="P19" s="219">
        <f t="shared" si="9"/>
        <v>2</v>
      </c>
    </row>
    <row r="20" spans="1:16" ht="15" customHeight="1" thickBot="1">
      <c r="A20" s="95"/>
      <c r="B20" s="153"/>
      <c r="C20" s="272"/>
      <c r="D20" s="272"/>
      <c r="E20" s="272"/>
      <c r="F20" s="272"/>
      <c r="G20" s="272"/>
      <c r="H20" s="272"/>
      <c r="I20" s="273"/>
      <c r="J20" s="70"/>
      <c r="K20" s="94"/>
      <c r="L20" s="220"/>
      <c r="M20" s="219"/>
      <c r="N20" s="219"/>
      <c r="O20" s="219"/>
      <c r="P20" s="219"/>
    </row>
    <row r="21" spans="1:16" ht="48" customHeight="1" thickBot="1">
      <c r="A21" s="164"/>
      <c r="B21" s="165">
        <f>L21/L$50</f>
        <v>0.25</v>
      </c>
      <c r="C21" s="269" t="s">
        <v>44</v>
      </c>
      <c r="D21" s="270"/>
      <c r="E21" s="271"/>
      <c r="F21" s="295">
        <f>K21/L21</f>
        <v>0.52500000000000002</v>
      </c>
      <c r="G21" s="296"/>
      <c r="H21" s="296"/>
      <c r="I21" s="297"/>
      <c r="J21" s="77"/>
      <c r="K21" s="93">
        <f>SUM(K22:K30)</f>
        <v>6.3</v>
      </c>
      <c r="L21" s="68">
        <f>SUM(L22:L30)</f>
        <v>12</v>
      </c>
      <c r="M21" s="219"/>
      <c r="N21" s="219"/>
      <c r="O21" s="219"/>
      <c r="P21" s="219"/>
    </row>
    <row r="22" spans="1:16" s="65" customFormat="1" ht="25.5">
      <c r="A22" s="157"/>
      <c r="B22" s="158"/>
      <c r="C22" s="277" t="s">
        <v>52</v>
      </c>
      <c r="D22" s="236" t="s">
        <v>93</v>
      </c>
      <c r="E22" s="160" t="str">
        <f>IF(VLOOKUP($D22,BDD_Questions!$A$8:$L$81,2,FALSE)=0,"",VLOOKUP($D22,BDD_Questions!$A$8:$L$81,2,FALSE))</f>
        <v>Exploiter les informations de la plaque signalétique d’un transformateur (p 82)</v>
      </c>
      <c r="F22" s="194" t="str">
        <f>IF(VLOOKUP($D22,BDD_Questions!$A$8:$L$81,5,FALSE)=0,"",VLOOKUP($D22,BDD_Questions!$A$8:$L$81,5,FALSE))</f>
        <v/>
      </c>
      <c r="G22" s="194" t="str">
        <f>IF(VLOOKUP($D22,BDD_Questions!$A$8:$L$81,7,FALSE)=0,"",VLOOKUP($D22,BDD_Questions!$A$8:$L$81,7,FALSE))</f>
        <v>x</v>
      </c>
      <c r="H22" s="194" t="str">
        <f>IF(VLOOKUP($D22,BDD_Questions!$A$8:$L$81,9,FALSE)=0,"",VLOOKUP($D22,BDD_Questions!$A$8:$L$81,9,FALSE))</f>
        <v/>
      </c>
      <c r="I22" s="227" t="str">
        <f>IF(VLOOKUP($D22,BDD_Questions!$A$8:$L$81,11,FALSE)=0,"",VLOOKUP($D22,BDD_Questions!$A$8:$L$81,11,FALSE))</f>
        <v/>
      </c>
      <c r="J22" s="72"/>
      <c r="K22" s="94">
        <f t="shared" ref="K22:K30" si="16">IF(COUNTBLANK(F22) + COUNTBLANK(G22) + COUNTBLANK(H22)+ COUNTBLANK(I22 )= 3,SUM(M22:P22),"erreur")</f>
        <v>0.8</v>
      </c>
      <c r="L22" s="218">
        <f>VLOOKUP($D22,BDD_Questions!$A$8:$L$81,12,FALSE)</f>
        <v>2</v>
      </c>
      <c r="M22" s="219">
        <f t="shared" ref="M22:M30" si="17">IF(COUNTBLANK(F22)=1,0,$L22*$M$7)</f>
        <v>0</v>
      </c>
      <c r="N22" s="219">
        <f t="shared" ref="N22:N30" si="18">IF(COUNTBLANK(G22)=1,0,$L22*$G$7)</f>
        <v>0.8</v>
      </c>
      <c r="O22" s="219">
        <f t="shared" ref="O22:O30" si="19">IF(COUNTBLANK(H22)=1,0,$L22*$H$7)</f>
        <v>0</v>
      </c>
      <c r="P22" s="219">
        <f t="shared" ref="P22:P25" si="20">IF(COUNTBLANK(I22)=1,0,$L22*$I$7)</f>
        <v>0</v>
      </c>
    </row>
    <row r="23" spans="1:16" s="65" customFormat="1" ht="25.5" customHeight="1">
      <c r="A23" s="157"/>
      <c r="B23" s="158"/>
      <c r="C23" s="278"/>
      <c r="D23" s="236" t="s">
        <v>94</v>
      </c>
      <c r="E23" s="160" t="str">
        <f>IF(VLOOKUP($D23,BDD_Questions!$A$8:$L$81,2,FALSE)=0,"",VLOOKUP($D23,BDD_Questions!$A$8:$L$81,2,FALSE))</f>
        <v>Définir le rapport de transformation (p 82)</v>
      </c>
      <c r="F23" s="194" t="str">
        <f>IF(VLOOKUP($D23,BDD_Questions!$A$8:$L$81,5,FALSE)=0,"",VLOOKUP($D23,BDD_Questions!$A$8:$L$81,5,FALSE))</f>
        <v/>
      </c>
      <c r="G23" s="194" t="str">
        <f>IF(VLOOKUP($D23,BDD_Questions!$A$8:$L$81,7,FALSE)=0,"",VLOOKUP($D23,BDD_Questions!$A$8:$L$81,7,FALSE))</f>
        <v/>
      </c>
      <c r="H23" s="194" t="str">
        <f>IF(VLOOKUP($D23,BDD_Questions!$A$8:$L$81,9,FALSE)=0,"",VLOOKUP($D23,BDD_Questions!$A$8:$L$81,9,FALSE))</f>
        <v>x</v>
      </c>
      <c r="I23" s="227" t="str">
        <f>IF(VLOOKUP($D23,BDD_Questions!$A$8:$L$81,11,FALSE)=0,"",VLOOKUP($D23,BDD_Questions!$A$8:$L$81,11,FALSE))</f>
        <v/>
      </c>
      <c r="J23" s="72"/>
      <c r="K23" s="94">
        <f t="shared" si="16"/>
        <v>0.75</v>
      </c>
      <c r="L23" s="218">
        <f>VLOOKUP($D23,BDD_Questions!$A$8:$L$81,12,FALSE)</f>
        <v>1</v>
      </c>
      <c r="M23" s="219">
        <f t="shared" si="17"/>
        <v>0</v>
      </c>
      <c r="N23" s="219">
        <f t="shared" si="18"/>
        <v>0</v>
      </c>
      <c r="O23" s="219">
        <f t="shared" si="19"/>
        <v>0.75</v>
      </c>
      <c r="P23" s="219">
        <f t="shared" si="20"/>
        <v>0</v>
      </c>
    </row>
    <row r="24" spans="1:16" s="65" customFormat="1" ht="25.5">
      <c r="A24" s="157"/>
      <c r="B24" s="158"/>
      <c r="C24" s="278"/>
      <c r="D24" s="236" t="s">
        <v>96</v>
      </c>
      <c r="E24" s="160" t="str">
        <f>IF(VLOOKUP($D24,BDD_Questions!$A$8:$L$81,2,FALSE)=0,"",VLOOKUP($D24,BDD_Questions!$A$8:$L$81,2,FALSE))</f>
        <v>Exploiter les informations de la plaque signalétique d’un transformateur (P82)</v>
      </c>
      <c r="F24" s="194" t="str">
        <f>IF(VLOOKUP($D24,BDD_Questions!$A$8:$L$81,5,FALSE)=0,"",VLOOKUP($D24,BDD_Questions!$A$8:$L$81,5,FALSE))</f>
        <v/>
      </c>
      <c r="G24" s="194" t="str">
        <f>IF(VLOOKUP($D24,BDD_Questions!$A$8:$L$81,7,FALSE)=0,"",VLOOKUP($D24,BDD_Questions!$A$8:$L$81,7,FALSE))</f>
        <v/>
      </c>
      <c r="H24" s="194" t="str">
        <f>IF(VLOOKUP($D24,BDD_Questions!$A$8:$L$81,9,FALSE)=0,"",VLOOKUP($D24,BDD_Questions!$A$8:$L$81,9,FALSE))</f>
        <v/>
      </c>
      <c r="I24" s="227" t="str">
        <f>IF(VLOOKUP($D24,BDD_Questions!$A$8:$L$81,11,FALSE)=0,"",VLOOKUP($D24,BDD_Questions!$A$8:$L$81,11,FALSE))</f>
        <v>x</v>
      </c>
      <c r="J24" s="72"/>
      <c r="K24" s="94">
        <f t="shared" si="16"/>
        <v>1</v>
      </c>
      <c r="L24" s="218">
        <f>VLOOKUP($D24,BDD_Questions!$A$8:$L$81,12,FALSE)</f>
        <v>1</v>
      </c>
      <c r="M24" s="219">
        <f t="shared" si="17"/>
        <v>0</v>
      </c>
      <c r="N24" s="219">
        <f t="shared" si="18"/>
        <v>0</v>
      </c>
      <c r="O24" s="219">
        <f t="shared" si="19"/>
        <v>0</v>
      </c>
      <c r="P24" s="219">
        <f t="shared" si="20"/>
        <v>1</v>
      </c>
    </row>
    <row r="25" spans="1:16" s="65" customFormat="1" ht="25.5">
      <c r="A25" s="157"/>
      <c r="B25" s="158"/>
      <c r="C25" s="278"/>
      <c r="D25" s="236" t="s">
        <v>134</v>
      </c>
      <c r="E25" s="160" t="str">
        <f>IF(VLOOKUP($D25,BDD_Questions!$A$8:$L$81,2,FALSE)=0,"",VLOOKUP($D25,BDD_Questions!$A$8:$L$81,2,FALSE))</f>
        <v>Appliquer le principe fondamental de la dynamique (p 85)</v>
      </c>
      <c r="F25" s="194" t="str">
        <f>IF(VLOOKUP($D25,BDD_Questions!$A$8:$L$81,5,FALSE)=0,"",VLOOKUP($D25,BDD_Questions!$A$8:$L$81,5,FALSE))</f>
        <v/>
      </c>
      <c r="G25" s="194" t="str">
        <f>IF(VLOOKUP($D25,BDD_Questions!$A$8:$L$81,7,FALSE)=0,"",VLOOKUP($D25,BDD_Questions!$A$8:$L$81,7,FALSE))</f>
        <v/>
      </c>
      <c r="H25" s="194" t="str">
        <f>IF(VLOOKUP($D25,BDD_Questions!$A$8:$L$81,9,FALSE)=0,"",VLOOKUP($D25,BDD_Questions!$A$8:$L$81,9,FALSE))</f>
        <v/>
      </c>
      <c r="I25" s="227" t="str">
        <f>IF(VLOOKUP($D25,BDD_Questions!$A$8:$L$81,11,FALSE)=0,"",VLOOKUP($D25,BDD_Questions!$A$8:$L$81,11,FALSE))</f>
        <v>x</v>
      </c>
      <c r="J25" s="72"/>
      <c r="K25" s="94">
        <f t="shared" si="16"/>
        <v>1</v>
      </c>
      <c r="L25" s="218">
        <f>VLOOKUP($D25,BDD_Questions!$A$8:$L$81,12,FALSE)</f>
        <v>1</v>
      </c>
      <c r="M25" s="219">
        <f t="shared" si="17"/>
        <v>0</v>
      </c>
      <c r="N25" s="219">
        <f t="shared" si="18"/>
        <v>0</v>
      </c>
      <c r="O25" s="219">
        <f t="shared" si="19"/>
        <v>0</v>
      </c>
      <c r="P25" s="219">
        <f t="shared" si="20"/>
        <v>1</v>
      </c>
    </row>
    <row r="26" spans="1:16" s="65" customFormat="1" ht="25.5" customHeight="1">
      <c r="A26" s="157"/>
      <c r="B26" s="158"/>
      <c r="C26" s="279"/>
      <c r="D26" s="236" t="s">
        <v>135</v>
      </c>
      <c r="E26" s="160" t="str">
        <f>IF(VLOOKUP($D26,BDD_Questions!$A$8:$L$81,2,FALSE)=0,"",VLOOKUP($D26,BDD_Questions!$A$8:$L$81,2,FALSE))</f>
        <v>Calculer le moment d’un force (p 84)</v>
      </c>
      <c r="F26" s="194" t="str">
        <f>IF(VLOOKUP($D26,BDD_Questions!$A$8:$L$81,5,FALSE)=0,"",VLOOKUP($D26,BDD_Questions!$A$8:$L$81,5,FALSE))</f>
        <v/>
      </c>
      <c r="G26" s="194" t="str">
        <f>IF(VLOOKUP($D26,BDD_Questions!$A$8:$L$81,7,FALSE)=0,"",VLOOKUP($D26,BDD_Questions!$A$8:$L$81,7,FALSE))</f>
        <v/>
      </c>
      <c r="H26" s="194" t="str">
        <f>IF(VLOOKUP($D26,BDD_Questions!$A$8:$L$81,9,FALSE)=0,"",VLOOKUP($D26,BDD_Questions!$A$8:$L$81,9,FALSE))</f>
        <v/>
      </c>
      <c r="I26" s="227" t="str">
        <f>IF(VLOOKUP($D26,BDD_Questions!$A$8:$L$81,11,FALSE)=0,"",VLOOKUP($D26,BDD_Questions!$A$8:$L$81,11,FALSE))</f>
        <v>x</v>
      </c>
      <c r="J26" s="72"/>
      <c r="K26" s="94">
        <f t="shared" si="16"/>
        <v>2</v>
      </c>
      <c r="L26" s="218">
        <f>VLOOKUP($D26,BDD_Questions!$A$8:$L$81,12,FALSE)</f>
        <v>2</v>
      </c>
      <c r="M26" s="219">
        <f t="shared" si="17"/>
        <v>0</v>
      </c>
      <c r="N26" s="219">
        <f t="shared" si="18"/>
        <v>0</v>
      </c>
      <c r="O26" s="219">
        <f t="shared" si="19"/>
        <v>0</v>
      </c>
      <c r="P26" s="219">
        <f t="shared" ref="P26:P30" si="21">IF(COUNTBLANK(I26)=1,0,$L26*$I$7)</f>
        <v>2</v>
      </c>
    </row>
    <row r="27" spans="1:16" s="65" customFormat="1" ht="25.5" customHeight="1">
      <c r="A27" s="157"/>
      <c r="B27" s="158"/>
      <c r="C27" s="280" t="s">
        <v>53</v>
      </c>
      <c r="D27" s="236" t="s">
        <v>95</v>
      </c>
      <c r="E27" s="160" t="str">
        <f>IF(VLOOKUP($D27,BDD_Questions!$A$8:$L$81,2,FALSE)=0,"",VLOOKUP($D27,BDD_Questions!$A$8:$L$81,2,FALSE))</f>
        <v>Établir le bilan de puissance à partir d’un essai à vide et d’un essai en court-circuit (p 82)</v>
      </c>
      <c r="F27" s="194" t="str">
        <f>IF(VLOOKUP($D27,BDD_Questions!$A$8:$L$81,5,FALSE)=0,"",VLOOKUP($D27,BDD_Questions!$A$8:$L$81,5,FALSE))</f>
        <v/>
      </c>
      <c r="G27" s="194" t="str">
        <f>IF(VLOOKUP($D27,BDD_Questions!$A$8:$L$81,7,FALSE)=0,"",VLOOKUP($D27,BDD_Questions!$A$8:$L$81,7,FALSE))</f>
        <v/>
      </c>
      <c r="H27" s="194" t="str">
        <f>IF(VLOOKUP($D27,BDD_Questions!$A$8:$L$81,9,FALSE)=0,"",VLOOKUP($D27,BDD_Questions!$A$8:$L$81,9,FALSE))</f>
        <v/>
      </c>
      <c r="I27" s="227" t="str">
        <f>IF(VLOOKUP($D27,BDD_Questions!$A$8:$L$81,11,FALSE)=0,"",VLOOKUP($D27,BDD_Questions!$A$8:$L$81,11,FALSE))</f>
        <v>x</v>
      </c>
      <c r="J27" s="72"/>
      <c r="K27" s="94">
        <f t="shared" ref="K27" si="22">IF(COUNTBLANK(F27) + COUNTBLANK(G27) + COUNTBLANK(H27)+ COUNTBLANK(I27 )= 3,SUM(M27:P27),"erreur")</f>
        <v>0</v>
      </c>
      <c r="L27" s="218">
        <f>VLOOKUP($D27,BDD_Questions!$A$8:$L$81,12,FALSE)</f>
        <v>2</v>
      </c>
      <c r="M27" s="219"/>
      <c r="N27" s="219"/>
      <c r="O27" s="219"/>
      <c r="P27" s="219"/>
    </row>
    <row r="28" spans="1:16" s="65" customFormat="1" ht="16.5">
      <c r="A28" s="157"/>
      <c r="B28" s="158"/>
      <c r="C28" s="279"/>
      <c r="D28" s="236" t="s">
        <v>97</v>
      </c>
      <c r="E28" s="160" t="str">
        <f>IF(VLOOKUP($D28,BDD_Questions!$A$8:$L$81,2,FALSE)=0,"",VLOOKUP($D28,BDD_Questions!$A$8:$L$81,2,FALSE))</f>
        <v>Exploiter le modèle de Kapp (p 83)</v>
      </c>
      <c r="F28" s="194" t="str">
        <f>IF(VLOOKUP($D28,BDD_Questions!$A$8:$L$81,5,FALSE)=0,"",VLOOKUP($D28,BDD_Questions!$A$8:$L$81,5,FALSE))</f>
        <v/>
      </c>
      <c r="G28" s="194" t="str">
        <f>IF(VLOOKUP($D28,BDD_Questions!$A$8:$L$81,7,FALSE)=0,"",VLOOKUP($D28,BDD_Questions!$A$8:$L$81,7,FALSE))</f>
        <v/>
      </c>
      <c r="H28" s="194" t="str">
        <f>IF(VLOOKUP($D28,BDD_Questions!$A$8:$L$81,9,FALSE)=0,"",VLOOKUP($D28,BDD_Questions!$A$8:$L$81,9,FALSE))</f>
        <v>X</v>
      </c>
      <c r="I28" s="227" t="str">
        <f>IF(VLOOKUP($D28,BDD_Questions!$A$8:$L$81,11,FALSE)=0,"",VLOOKUP($D28,BDD_Questions!$A$8:$L$81,11,FALSE))</f>
        <v/>
      </c>
      <c r="J28" s="72"/>
      <c r="K28" s="94">
        <f t="shared" si="16"/>
        <v>0.75</v>
      </c>
      <c r="L28" s="218">
        <f>VLOOKUP($D28,BDD_Questions!$A$8:$L$81,12,FALSE)</f>
        <v>1</v>
      </c>
      <c r="M28" s="219">
        <f t="shared" si="17"/>
        <v>0</v>
      </c>
      <c r="N28" s="219">
        <f t="shared" si="18"/>
        <v>0</v>
      </c>
      <c r="O28" s="219">
        <f t="shared" si="19"/>
        <v>0.75</v>
      </c>
      <c r="P28" s="219">
        <f t="shared" ref="P28" si="23">IF(COUNTBLANK(I28)=1,0,$L28*$I$7)</f>
        <v>0</v>
      </c>
    </row>
    <row r="29" spans="1:16" s="65" customFormat="1" ht="16.5">
      <c r="A29" s="157"/>
      <c r="B29" s="158"/>
      <c r="C29" s="166" t="s">
        <v>54</v>
      </c>
      <c r="D29" s="236" t="s">
        <v>143</v>
      </c>
      <c r="E29" s="160" t="str">
        <f>IF(VLOOKUP($D29,BDD_Questions!$A$8:$L$81,2,FALSE)=0,"",VLOOKUP($D29,BDD_Questions!$A$8:$L$81,2,FALSE))</f>
        <v>Chaîne de puissance / Distribution.</v>
      </c>
      <c r="F29" s="194" t="str">
        <f>IF(VLOOKUP($D29,BDD_Questions!$A$8:$L$81,5,FALSE)=0,"",VLOOKUP($D29,BDD_Questions!$A$8:$L$81,5,FALSE))</f>
        <v>x</v>
      </c>
      <c r="G29" s="194" t="str">
        <f>IF(VLOOKUP($D29,BDD_Questions!$A$8:$L$81,7,FALSE)=0,"",VLOOKUP($D29,BDD_Questions!$A$8:$L$81,7,FALSE))</f>
        <v/>
      </c>
      <c r="H29" s="194" t="str">
        <f>IF(VLOOKUP($D29,BDD_Questions!$A$8:$L$81,9,FALSE)=0,"",VLOOKUP($D29,BDD_Questions!$A$8:$L$81,9,FALSE))</f>
        <v/>
      </c>
      <c r="I29" s="227" t="str">
        <f>IF(VLOOKUP($D29,BDD_Questions!$A$8:$L$81,11,FALSE)=0,"",VLOOKUP($D29,BDD_Questions!$A$8:$L$81,11,FALSE))</f>
        <v/>
      </c>
      <c r="J29" s="73"/>
      <c r="K29" s="94">
        <f t="shared" si="16"/>
        <v>0</v>
      </c>
      <c r="L29" s="218">
        <f>VLOOKUP($D29,BDD_Questions!$A$8:$L$81,12,FALSE)</f>
        <v>1</v>
      </c>
      <c r="M29" s="219">
        <f t="shared" si="17"/>
        <v>0</v>
      </c>
      <c r="N29" s="219">
        <f t="shared" si="18"/>
        <v>0</v>
      </c>
      <c r="O29" s="219">
        <f t="shared" si="19"/>
        <v>0</v>
      </c>
      <c r="P29" s="219">
        <f t="shared" si="21"/>
        <v>0</v>
      </c>
    </row>
    <row r="30" spans="1:16" s="65" customFormat="1" ht="25.5">
      <c r="A30" s="157"/>
      <c r="B30" s="167"/>
      <c r="C30" s="166" t="s">
        <v>55</v>
      </c>
      <c r="D30" s="236" t="s">
        <v>145</v>
      </c>
      <c r="E30" s="160" t="str">
        <f>IF(VLOOKUP($D30,BDD_Questions!$A$8:$L$81,2,FALSE)=0,"",VLOOKUP($D30,BDD_Questions!$A$8:$L$81,2,FALSE))</f>
        <v>Chaîne d'informations / Architecture d'un réseau de communicaton</v>
      </c>
      <c r="F30" s="194" t="str">
        <f>IF(VLOOKUP($D30,BDD_Questions!$A$8:$L$81,5,FALSE)=0,"",VLOOKUP($D30,BDD_Questions!$A$8:$L$81,5,FALSE))</f>
        <v>x</v>
      </c>
      <c r="G30" s="194" t="str">
        <f>IF(VLOOKUP($D30,BDD_Questions!$A$8:$L$81,7,FALSE)=0,"",VLOOKUP($D30,BDD_Questions!$A$8:$L$81,7,FALSE))</f>
        <v/>
      </c>
      <c r="H30" s="194" t="str">
        <f>IF(VLOOKUP($D30,BDD_Questions!$A$8:$L$81,9,FALSE)=0,"",VLOOKUP($D30,BDD_Questions!$A$8:$L$81,9,FALSE))</f>
        <v/>
      </c>
      <c r="I30" s="227" t="str">
        <f>IF(VLOOKUP($D30,BDD_Questions!$A$8:$L$81,11,FALSE)=0,"",VLOOKUP($D30,BDD_Questions!$A$8:$L$81,11,FALSE))</f>
        <v/>
      </c>
      <c r="J30" s="73"/>
      <c r="K30" s="94">
        <f t="shared" si="16"/>
        <v>0</v>
      </c>
      <c r="L30" s="218">
        <f>VLOOKUP($D30,BDD_Questions!$A$8:$L$81,12,FALSE)</f>
        <v>1</v>
      </c>
      <c r="M30" s="219">
        <f t="shared" si="17"/>
        <v>0</v>
      </c>
      <c r="N30" s="219">
        <f t="shared" si="18"/>
        <v>0</v>
      </c>
      <c r="O30" s="219">
        <f t="shared" si="19"/>
        <v>0</v>
      </c>
      <c r="P30" s="219">
        <f t="shared" si="21"/>
        <v>0</v>
      </c>
    </row>
    <row r="31" spans="1:16" ht="15.75" customHeight="1" thickBot="1">
      <c r="A31" s="95"/>
      <c r="B31" s="153"/>
      <c r="C31" s="168"/>
      <c r="D31" s="168"/>
      <c r="E31" s="272"/>
      <c r="F31" s="272"/>
      <c r="G31" s="272"/>
      <c r="H31" s="272"/>
      <c r="I31" s="273"/>
      <c r="J31" s="70"/>
      <c r="K31" s="94"/>
      <c r="L31" s="220"/>
      <c r="M31" s="219"/>
      <c r="N31" s="219"/>
      <c r="O31" s="219"/>
      <c r="P31" s="219"/>
    </row>
    <row r="32" spans="1:16" ht="47.25" customHeight="1" thickBot="1">
      <c r="A32" s="95"/>
      <c r="B32" s="169">
        <f>L32/L$50</f>
        <v>0.28125</v>
      </c>
      <c r="C32" s="269" t="s">
        <v>45</v>
      </c>
      <c r="D32" s="270"/>
      <c r="E32" s="271"/>
      <c r="F32" s="295">
        <f>K32/L32</f>
        <v>0.62592592592592589</v>
      </c>
      <c r="G32" s="296"/>
      <c r="H32" s="296"/>
      <c r="I32" s="297"/>
      <c r="J32" s="77"/>
      <c r="K32" s="93">
        <f>SUM(K33:K42)</f>
        <v>8.4499999999999993</v>
      </c>
      <c r="L32" s="68">
        <f>SUM(L33:L42)</f>
        <v>13.5</v>
      </c>
      <c r="M32" s="219"/>
      <c r="N32" s="219"/>
      <c r="O32" s="219"/>
      <c r="P32" s="219"/>
    </row>
    <row r="33" spans="1:16" s="65" customFormat="1" ht="25.5" customHeight="1">
      <c r="A33" s="157"/>
      <c r="B33" s="158"/>
      <c r="C33" s="277" t="s">
        <v>56</v>
      </c>
      <c r="D33" s="237" t="s">
        <v>91</v>
      </c>
      <c r="E33" s="230" t="str">
        <f>IF(VLOOKUP($D33,BDD_Questions!$A$8:$L$81,2,FALSE)=0,"",VLOOKUP($D33,BDD_Questions!$A$8:$L$81,2,FALSE))</f>
        <v>Savoir faire un bilan de puissance (p 80)</v>
      </c>
      <c r="F33" s="194" t="str">
        <f>IF(VLOOKUP($D33,BDD_Questions!$A$8:$L$81,5,FALSE)=0,"",VLOOKUP($D33,BDD_Questions!$A$8:$L$81,5,FALSE))</f>
        <v/>
      </c>
      <c r="G33" s="194" t="str">
        <f>IF(VLOOKUP($D33,BDD_Questions!$A$8:$L$81,7,FALSE)=0,"",VLOOKUP($D33,BDD_Questions!$A$8:$L$81,7,FALSE))</f>
        <v/>
      </c>
      <c r="H33" s="194" t="str">
        <f>IF(VLOOKUP($D33,BDD_Questions!$A$8:$L$81,9,FALSE)=0,"",VLOOKUP($D33,BDD_Questions!$A$8:$L$81,9,FALSE))</f>
        <v/>
      </c>
      <c r="I33" s="213" t="str">
        <f>IF(VLOOKUP($D33,BDD_Questions!$A$8:$L$81,11,FALSE)=0,"",VLOOKUP($D33,BDD_Questions!$A$8:$L$81,11,FALSE))</f>
        <v>x</v>
      </c>
      <c r="J33" s="72"/>
      <c r="K33" s="94">
        <f t="shared" ref="K33:K42" si="24">IF(COUNTBLANK(F33) + COUNTBLANK(G33) + COUNTBLANK(H33)+ COUNTBLANK(I33 )= 3,SUM(M33:P33),"erreur")</f>
        <v>0.5</v>
      </c>
      <c r="L33" s="218">
        <f>VLOOKUP($D33,BDD_Questions!$A$8:$L$81,12,FALSE)</f>
        <v>0.5</v>
      </c>
      <c r="M33" s="219">
        <f t="shared" ref="M33:M42" si="25">IF(COUNTBLANK(F33)=1,0,$L33*$M$7)</f>
        <v>0</v>
      </c>
      <c r="N33" s="219">
        <f t="shared" ref="N33:N42" si="26">IF(COUNTBLANK(G33)=1,0,$L33*$G$7)</f>
        <v>0</v>
      </c>
      <c r="O33" s="219">
        <f t="shared" ref="O33:O42" si="27">IF(COUNTBLANK(H33)=1,0,$L33*$H$7)</f>
        <v>0</v>
      </c>
      <c r="P33" s="219">
        <f t="shared" ref="P33:P38" si="28">IF(COUNTBLANK(I33)=1,0,$L33*$I$7)</f>
        <v>0.5</v>
      </c>
    </row>
    <row r="34" spans="1:16" s="65" customFormat="1" ht="25.5" customHeight="1">
      <c r="A34" s="157"/>
      <c r="B34" s="158"/>
      <c r="C34" s="278"/>
      <c r="D34" s="236" t="s">
        <v>98</v>
      </c>
      <c r="E34" s="160" t="str">
        <f>IF(VLOOKUP($D34,BDD_Questions!$A$8:$L$81,2,FALSE)=0,"",VLOOKUP($D34,BDD_Questions!$A$8:$L$81,2,FALSE))</f>
        <v>Exploiter le modèle de Kapp (p 83)</v>
      </c>
      <c r="F34" s="194" t="str">
        <f>IF(VLOOKUP($D34,BDD_Questions!$A$8:$L$81,5,FALSE)=0,"",VLOOKUP($D34,BDD_Questions!$A$8:$L$81,5,FALSE))</f>
        <v/>
      </c>
      <c r="G34" s="194" t="str">
        <f>IF(VLOOKUP($D34,BDD_Questions!$A$8:$L$81,7,FALSE)=0,"",VLOOKUP($D34,BDD_Questions!$A$8:$L$81,7,FALSE))</f>
        <v/>
      </c>
      <c r="H34" s="194" t="str">
        <f>IF(VLOOKUP($D34,BDD_Questions!$A$8:$L$81,9,FALSE)=0,"",VLOOKUP($D34,BDD_Questions!$A$8:$L$81,9,FALSE))</f>
        <v>x</v>
      </c>
      <c r="I34" s="227" t="str">
        <f>IF(VLOOKUP($D34,BDD_Questions!$A$8:$L$81,11,FALSE)=0,"",VLOOKUP($D34,BDD_Questions!$A$8:$L$81,11,FALSE))</f>
        <v/>
      </c>
      <c r="J34" s="72"/>
      <c r="K34" s="94">
        <f t="shared" si="24"/>
        <v>0.75</v>
      </c>
      <c r="L34" s="218">
        <f>VLOOKUP($D34,BDD_Questions!$A$8:$L$81,12,FALSE)</f>
        <v>1</v>
      </c>
      <c r="M34" s="219">
        <f t="shared" si="25"/>
        <v>0</v>
      </c>
      <c r="N34" s="219">
        <f t="shared" si="26"/>
        <v>0</v>
      </c>
      <c r="O34" s="219">
        <f t="shared" si="27"/>
        <v>0.75</v>
      </c>
      <c r="P34" s="219">
        <f t="shared" si="28"/>
        <v>0</v>
      </c>
    </row>
    <row r="35" spans="1:16" s="65" customFormat="1" ht="25.5">
      <c r="A35" s="157"/>
      <c r="B35" s="158"/>
      <c r="C35" s="279"/>
      <c r="D35" s="236" t="s">
        <v>130</v>
      </c>
      <c r="E35" s="160" t="str">
        <f>IF(VLOOKUP($D35,BDD_Questions!$A$8:$L$81,2,FALSE)=0,"",VLOOKUP($D35,BDD_Questions!$A$8:$L$81,2,FALSE))</f>
        <v>Dimensionner les éléments de conversion de mouvement (p 84)</v>
      </c>
      <c r="F35" s="194" t="str">
        <f>IF(VLOOKUP($D35,BDD_Questions!$A$8:$L$81,5,FALSE)=0,"",VLOOKUP($D35,BDD_Questions!$A$8:$L$81,5,FALSE))</f>
        <v>x</v>
      </c>
      <c r="G35" s="194" t="str">
        <f>IF(VLOOKUP($D35,BDD_Questions!$A$8:$L$81,7,FALSE)=0,"",VLOOKUP($D35,BDD_Questions!$A$8:$L$81,7,FALSE))</f>
        <v/>
      </c>
      <c r="H35" s="194" t="str">
        <f>IF(VLOOKUP($D35,BDD_Questions!$A$8:$L$81,9,FALSE)=0,"",VLOOKUP($D35,BDD_Questions!$A$8:$L$81,9,FALSE))</f>
        <v/>
      </c>
      <c r="I35" s="227" t="str">
        <f>IF(VLOOKUP($D35,BDD_Questions!$A$8:$L$81,11,FALSE)=0,"",VLOOKUP($D35,BDD_Questions!$A$8:$L$81,11,FALSE))</f>
        <v/>
      </c>
      <c r="J35" s="72"/>
      <c r="K35" s="94">
        <f t="shared" si="24"/>
        <v>0</v>
      </c>
      <c r="L35" s="218">
        <f>VLOOKUP($D35,BDD_Questions!$A$8:$L$81,12,FALSE)</f>
        <v>2</v>
      </c>
      <c r="M35" s="219">
        <f t="shared" si="25"/>
        <v>0</v>
      </c>
      <c r="N35" s="219">
        <f t="shared" si="26"/>
        <v>0</v>
      </c>
      <c r="O35" s="219">
        <f t="shared" si="27"/>
        <v>0</v>
      </c>
      <c r="P35" s="219">
        <f t="shared" si="28"/>
        <v>0</v>
      </c>
    </row>
    <row r="36" spans="1:16" s="65" customFormat="1" ht="25.5" customHeight="1">
      <c r="A36" s="157"/>
      <c r="B36" s="158"/>
      <c r="C36" s="280" t="s">
        <v>57</v>
      </c>
      <c r="D36" s="236" t="s">
        <v>241</v>
      </c>
      <c r="E36" s="160" t="str">
        <f>IF(VLOOKUP($D36,BDD_Questions!$A$8:$L$81,2,FALSE)=0,"",VLOOKUP($D36,BDD_Questions!$A$8:$L$81,2,FALSE))</f>
        <v xml:space="preserve">Chaîne de puissance/Distribution du point de livraison à la sortie du TGBT/Dimensionner un ouvrage, une installation électrique </v>
      </c>
      <c r="F36" s="194" t="str">
        <f>IF(VLOOKUP($D36,BDD_Questions!$A$8:$L$81,5,FALSE)=0,"",VLOOKUP($D36,BDD_Questions!$A$8:$L$81,5,FALSE))</f>
        <v/>
      </c>
      <c r="G36" s="194" t="str">
        <f>IF(VLOOKUP($D36,BDD_Questions!$A$8:$L$81,7,FALSE)=0,"",VLOOKUP($D36,BDD_Questions!$A$8:$L$81,7,FALSE))</f>
        <v/>
      </c>
      <c r="H36" s="194" t="str">
        <f>IF(VLOOKUP($D36,BDD_Questions!$A$8:$L$81,9,FALSE)=0,"",VLOOKUP($D36,BDD_Questions!$A$8:$L$81,9,FALSE))</f>
        <v/>
      </c>
      <c r="I36" s="227" t="str">
        <f>IF(VLOOKUP($D36,BDD_Questions!$A$8:$L$81,11,FALSE)=0,"",VLOOKUP($D36,BDD_Questions!$A$8:$L$81,11,FALSE))</f>
        <v>x</v>
      </c>
      <c r="J36" s="72"/>
      <c r="K36" s="94">
        <f t="shared" si="24"/>
        <v>1</v>
      </c>
      <c r="L36" s="218">
        <f>VLOOKUP($D36,BDD_Questions!$A$8:$L$81,12,FALSE)</f>
        <v>1</v>
      </c>
      <c r="M36" s="219">
        <f t="shared" si="25"/>
        <v>0</v>
      </c>
      <c r="N36" s="219">
        <f t="shared" si="26"/>
        <v>0</v>
      </c>
      <c r="O36" s="219">
        <f t="shared" si="27"/>
        <v>0</v>
      </c>
      <c r="P36" s="219">
        <f t="shared" si="28"/>
        <v>1</v>
      </c>
    </row>
    <row r="37" spans="1:16" s="65" customFormat="1" ht="25.5" customHeight="1">
      <c r="A37" s="157"/>
      <c r="B37" s="158"/>
      <c r="C37" s="278"/>
      <c r="D37" s="236" t="s">
        <v>131</v>
      </c>
      <c r="E37" s="160" t="str">
        <f>IF(VLOOKUP($D37,BDD_Questions!$A$8:$L$81,2,FALSE)=0,"",VLOOKUP($D37,BDD_Questions!$A$8:$L$81,2,FALSE))</f>
        <v>Calculer le moment d’un force (p 84)</v>
      </c>
      <c r="F37" s="194" t="str">
        <f>IF(VLOOKUP($D37,BDD_Questions!$A$8:$L$81,5,FALSE)=0,"",VLOOKUP($D37,BDD_Questions!$A$8:$L$81,5,FALSE))</f>
        <v>x</v>
      </c>
      <c r="G37" s="194" t="str">
        <f>IF(VLOOKUP($D37,BDD_Questions!$A$8:$L$81,7,FALSE)=0,"",VLOOKUP($D37,BDD_Questions!$A$8:$L$81,7,FALSE))</f>
        <v/>
      </c>
      <c r="H37" s="194" t="str">
        <f>IF(VLOOKUP($D37,BDD_Questions!$A$8:$L$81,9,FALSE)=0,"",VLOOKUP($D37,BDD_Questions!$A$8:$L$81,9,FALSE))</f>
        <v/>
      </c>
      <c r="I37" s="227" t="str">
        <f>IF(VLOOKUP($D37,BDD_Questions!$A$8:$L$81,11,FALSE)=0,"",VLOOKUP($D37,BDD_Questions!$A$8:$L$81,11,FALSE))</f>
        <v/>
      </c>
      <c r="J37" s="72"/>
      <c r="K37" s="94">
        <f t="shared" ref="K37" si="29">IF(COUNTBLANK(F37) + COUNTBLANK(G37) + COUNTBLANK(H37)+ COUNTBLANK(I37 )= 3,SUM(M37:P37),"erreur")</f>
        <v>0</v>
      </c>
      <c r="L37" s="218">
        <f>VLOOKUP($D37,BDD_Questions!$A$8:$L$81,12,FALSE)</f>
        <v>1</v>
      </c>
      <c r="M37" s="219">
        <f t="shared" ref="M37" si="30">IF(COUNTBLANK(F37)=1,0,$L37*$M$7)</f>
        <v>0</v>
      </c>
      <c r="N37" s="219">
        <f t="shared" ref="N37" si="31">IF(COUNTBLANK(G37)=1,0,$L37*$G$7)</f>
        <v>0</v>
      </c>
      <c r="O37" s="219">
        <f t="shared" ref="O37" si="32">IF(COUNTBLANK(H37)=1,0,$L37*$H$7)</f>
        <v>0</v>
      </c>
      <c r="P37" s="219">
        <f t="shared" si="28"/>
        <v>0</v>
      </c>
    </row>
    <row r="38" spans="1:16" s="65" customFormat="1" ht="25.5" customHeight="1">
      <c r="A38" s="157"/>
      <c r="B38" s="158"/>
      <c r="C38" s="278"/>
      <c r="D38" s="236" t="s">
        <v>133</v>
      </c>
      <c r="E38" s="160" t="str">
        <f>IF(VLOOKUP($D38,BDD_Questions!$A$8:$L$81,2,FALSE)=0,"",VLOOKUP($D38,BDD_Questions!$A$8:$L$81,2,FALSE))</f>
        <v>Définir les grandeurs cinématiques (p 84)</v>
      </c>
      <c r="F38" s="194" t="str">
        <f>IF(VLOOKUP($D38,BDD_Questions!$A$8:$L$81,5,FALSE)=0,"",VLOOKUP($D38,BDD_Questions!$A$8:$L$81,5,FALSE))</f>
        <v/>
      </c>
      <c r="G38" s="194" t="str">
        <f>IF(VLOOKUP($D38,BDD_Questions!$A$8:$L$81,7,FALSE)=0,"",VLOOKUP($D38,BDD_Questions!$A$8:$L$81,7,FALSE))</f>
        <v/>
      </c>
      <c r="H38" s="194" t="str">
        <f>IF(VLOOKUP($D38,BDD_Questions!$A$8:$L$81,9,FALSE)=0,"",VLOOKUP($D38,BDD_Questions!$A$8:$L$81,9,FALSE))</f>
        <v/>
      </c>
      <c r="I38" s="227" t="str">
        <f>IF(VLOOKUP($D38,BDD_Questions!$A$8:$L$81,11,FALSE)=0,"",VLOOKUP($D38,BDD_Questions!$A$8:$L$81,11,FALSE))</f>
        <v>x</v>
      </c>
      <c r="J38" s="72"/>
      <c r="K38" s="94">
        <f t="shared" si="24"/>
        <v>2</v>
      </c>
      <c r="L38" s="218">
        <f>VLOOKUP($D38,BDD_Questions!$A$8:$L$81,12,FALSE)</f>
        <v>2</v>
      </c>
      <c r="M38" s="219">
        <f t="shared" si="25"/>
        <v>0</v>
      </c>
      <c r="N38" s="219">
        <f t="shared" si="26"/>
        <v>0</v>
      </c>
      <c r="O38" s="219">
        <f t="shared" si="27"/>
        <v>0</v>
      </c>
      <c r="P38" s="219">
        <f t="shared" si="28"/>
        <v>2</v>
      </c>
    </row>
    <row r="39" spans="1:16" s="65" customFormat="1" ht="25.5">
      <c r="A39" s="157"/>
      <c r="B39" s="158"/>
      <c r="C39" s="278"/>
      <c r="D39" s="236" t="s">
        <v>78</v>
      </c>
      <c r="E39" s="160" t="str">
        <f>IF(VLOOKUP($D39,BDD_Questions!$A$8:$L$81,2,FALSE)=0,"",VLOOKUP($D39,BDD_Questions!$A$8:$L$81,2,FALSE))</f>
        <v>Dimensionner une batterie de condensateurs pour compenser la puissance réactive. (p 83)</v>
      </c>
      <c r="F39" s="194" t="str">
        <f>IF(VLOOKUP($D39,BDD_Questions!$A$8:$L$81,5,FALSE)=0,"",VLOOKUP($D39,BDD_Questions!$A$8:$L$81,5,FALSE))</f>
        <v/>
      </c>
      <c r="G39" s="194" t="str">
        <f>IF(VLOOKUP($D39,BDD_Questions!$A$8:$L$81,7,FALSE)=0,"",VLOOKUP($D39,BDD_Questions!$A$8:$L$81,7,FALSE))</f>
        <v>x</v>
      </c>
      <c r="H39" s="194" t="str">
        <f>IF(VLOOKUP($D39,BDD_Questions!$A$8:$L$81,9,FALSE)=0,"",VLOOKUP($D39,BDD_Questions!$A$8:$L$81,9,FALSE))</f>
        <v/>
      </c>
      <c r="I39" s="227" t="str">
        <f>IF(VLOOKUP($D39,BDD_Questions!$A$8:$L$81,11,FALSE)=0,"",VLOOKUP($D39,BDD_Questions!$A$8:$L$81,11,FALSE))</f>
        <v/>
      </c>
      <c r="J39" s="72"/>
      <c r="K39" s="94">
        <f t="shared" si="24"/>
        <v>0.4</v>
      </c>
      <c r="L39" s="218">
        <f>VLOOKUP($D39,BDD_Questions!$A$8:$L$81,12,FALSE)</f>
        <v>1</v>
      </c>
      <c r="M39" s="219">
        <f t="shared" si="25"/>
        <v>0</v>
      </c>
      <c r="N39" s="219">
        <f t="shared" si="26"/>
        <v>0.4</v>
      </c>
      <c r="O39" s="219">
        <f t="shared" si="27"/>
        <v>0</v>
      </c>
      <c r="P39" s="219">
        <f t="shared" ref="P39:P42" si="33">IF(COUNTBLANK(I39)=1,0,$L39*$I$7)</f>
        <v>0</v>
      </c>
    </row>
    <row r="40" spans="1:16" s="65" customFormat="1" ht="38.25">
      <c r="A40" s="157"/>
      <c r="B40" s="158"/>
      <c r="C40" s="278"/>
      <c r="D40" s="236" t="s">
        <v>82</v>
      </c>
      <c r="E40" s="160" t="str">
        <f>IF(VLOOKUP($D40,BDD_Questions!$A$8:$L$81,2,FALSE)=0,"",VLOOKUP($D40,BDD_Questions!$A$8:$L$81,2,FALSE))</f>
        <v xml:space="preserve">Chaîne de puissance/Distribution du point de livraison à la sortie du TGBT/Dimensionner un ouvrage, une installation électrique </v>
      </c>
      <c r="F40" s="194" t="str">
        <f>IF(VLOOKUP($D40,BDD_Questions!$A$8:$L$81,5,FALSE)=0,"",VLOOKUP($D40,BDD_Questions!$A$8:$L$81,5,FALSE))</f>
        <v/>
      </c>
      <c r="G40" s="194" t="str">
        <f>IF(VLOOKUP($D40,BDD_Questions!$A$8:$L$81,7,FALSE)=0,"",VLOOKUP($D40,BDD_Questions!$A$8:$L$81,7,FALSE))</f>
        <v>x</v>
      </c>
      <c r="H40" s="194" t="str">
        <f>IF(VLOOKUP($D40,BDD_Questions!$A$8:$L$81,9,FALSE)=0,"",VLOOKUP($D40,BDD_Questions!$A$8:$L$81,9,FALSE))</f>
        <v/>
      </c>
      <c r="I40" s="227" t="str">
        <f>IF(VLOOKUP($D40,BDD_Questions!$A$8:$L$81,11,FALSE)=0,"",VLOOKUP($D40,BDD_Questions!$A$8:$L$81,11,FALSE))</f>
        <v/>
      </c>
      <c r="J40" s="72"/>
      <c r="K40" s="94">
        <f t="shared" si="24"/>
        <v>0.8</v>
      </c>
      <c r="L40" s="218">
        <f>VLOOKUP($D40,BDD_Questions!$A$8:$L$81,12,FALSE)</f>
        <v>2</v>
      </c>
      <c r="M40" s="219">
        <f t="shared" si="25"/>
        <v>0</v>
      </c>
      <c r="N40" s="219">
        <f t="shared" si="26"/>
        <v>0.8</v>
      </c>
      <c r="O40" s="219">
        <f t="shared" si="27"/>
        <v>0</v>
      </c>
      <c r="P40" s="219">
        <f t="shared" si="33"/>
        <v>0</v>
      </c>
    </row>
    <row r="41" spans="1:16" s="65" customFormat="1" ht="38.25">
      <c r="A41" s="157"/>
      <c r="B41" s="158"/>
      <c r="C41" s="278"/>
      <c r="D41" s="236" t="s">
        <v>79</v>
      </c>
      <c r="E41" s="160" t="str">
        <f>IF(VLOOKUP($D41,BDD_Questions!$A$8:$L$81,2,FALSE)=0,"",VLOOKUP($D41,BDD_Questions!$A$8:$L$81,2,FALSE))</f>
        <v xml:space="preserve">Chaîne de puissance/Distribution du point de livraison à la sortie du TGBT/Dimensionner un ouvrage, une installation électrique </v>
      </c>
      <c r="F41" s="194" t="str">
        <f>IF(VLOOKUP($D41,BDD_Questions!$A$8:$L$81,5,FALSE)=0,"",VLOOKUP($D41,BDD_Questions!$A$8:$L$81,5,FALSE))</f>
        <v/>
      </c>
      <c r="G41" s="194" t="str">
        <f>IF(VLOOKUP($D41,BDD_Questions!$A$8:$L$81,7,FALSE)=0,"",VLOOKUP($D41,BDD_Questions!$A$8:$L$81,7,FALSE))</f>
        <v/>
      </c>
      <c r="H41" s="194" t="str">
        <f>IF(VLOOKUP($D41,BDD_Questions!$A$8:$L$81,9,FALSE)=0,"",VLOOKUP($D41,BDD_Questions!$A$8:$L$81,9,FALSE))</f>
        <v/>
      </c>
      <c r="I41" s="227" t="str">
        <f>IF(VLOOKUP($D41,BDD_Questions!$A$8:$L$81,11,FALSE)=0,"",VLOOKUP($D41,BDD_Questions!$A$8:$L$81,11,FALSE))</f>
        <v>x</v>
      </c>
      <c r="J41" s="72"/>
      <c r="K41" s="94">
        <f t="shared" si="24"/>
        <v>1</v>
      </c>
      <c r="L41" s="218">
        <f>VLOOKUP($D41,BDD_Questions!$A$8:$L$81,12,FALSE)</f>
        <v>1</v>
      </c>
      <c r="M41" s="219">
        <f t="shared" si="25"/>
        <v>0</v>
      </c>
      <c r="N41" s="219">
        <f t="shared" si="26"/>
        <v>0</v>
      </c>
      <c r="O41" s="219">
        <f t="shared" si="27"/>
        <v>0</v>
      </c>
      <c r="P41" s="219">
        <f t="shared" si="33"/>
        <v>1</v>
      </c>
    </row>
    <row r="42" spans="1:16" s="65" customFormat="1" ht="69.599999999999994" customHeight="1">
      <c r="A42" s="157"/>
      <c r="B42" s="158"/>
      <c r="C42" s="279"/>
      <c r="D42" s="236" t="s">
        <v>80</v>
      </c>
      <c r="E42" s="160" t="str">
        <f>IF(VLOOKUP($D42,BDD_Questions!$A$8:$L$81,2,FALSE)=0,"",VLOOKUP($D42,BDD_Questions!$A$8:$L$81,2,FALSE))</f>
        <v xml:space="preserve">Chaîne de puissance/Distribution du point de livraison à la sortie du TGBT/Dimensionner un ouvrage, une installation électrique </v>
      </c>
      <c r="F42" s="194" t="str">
        <f>IF(VLOOKUP($D42,BDD_Questions!$A$8:$L$81,5,FALSE)=0,"",VLOOKUP($D42,BDD_Questions!$A$8:$L$81,5,FALSE))</f>
        <v/>
      </c>
      <c r="G42" s="194" t="str">
        <f>IF(VLOOKUP($D42,BDD_Questions!$A$8:$L$81,7,FALSE)=0,"",VLOOKUP($D42,BDD_Questions!$A$8:$L$81,7,FALSE))</f>
        <v/>
      </c>
      <c r="H42" s="194" t="str">
        <f>IF(VLOOKUP($D42,BDD_Questions!$A$8:$L$81,9,FALSE)=0,"",VLOOKUP($D42,BDD_Questions!$A$8:$L$81,9,FALSE))</f>
        <v/>
      </c>
      <c r="I42" s="227" t="str">
        <f>IF(VLOOKUP($D42,BDD_Questions!$A$8:$L$81,11,FALSE)=0,"",VLOOKUP($D42,BDD_Questions!$A$8:$L$81,11,FALSE))</f>
        <v>x</v>
      </c>
      <c r="J42" s="72"/>
      <c r="K42" s="94">
        <f t="shared" si="24"/>
        <v>2</v>
      </c>
      <c r="L42" s="218">
        <f>VLOOKUP($D42,BDD_Questions!$A$8:$L$81,12,FALSE)</f>
        <v>2</v>
      </c>
      <c r="M42" s="219">
        <f t="shared" si="25"/>
        <v>0</v>
      </c>
      <c r="N42" s="219">
        <f t="shared" si="26"/>
        <v>0</v>
      </c>
      <c r="O42" s="219">
        <f t="shared" si="27"/>
        <v>0</v>
      </c>
      <c r="P42" s="219">
        <f t="shared" si="33"/>
        <v>2</v>
      </c>
    </row>
    <row r="43" spans="1:16" ht="15" customHeight="1" thickBot="1">
      <c r="A43" s="95"/>
      <c r="B43" s="170"/>
      <c r="C43" s="162"/>
      <c r="D43" s="162"/>
      <c r="E43" s="272"/>
      <c r="F43" s="272"/>
      <c r="G43" s="272"/>
      <c r="H43" s="272"/>
      <c r="I43" s="273"/>
      <c r="J43" s="70"/>
      <c r="K43" s="94"/>
      <c r="L43" s="220"/>
      <c r="M43" s="219"/>
      <c r="N43" s="219"/>
      <c r="O43" s="219"/>
      <c r="P43" s="219"/>
    </row>
    <row r="44" spans="1:16" ht="48" customHeight="1" thickBot="1">
      <c r="A44" s="95"/>
      <c r="B44" s="169">
        <f>L44/L$50</f>
        <v>0.16666666666666666</v>
      </c>
      <c r="C44" s="269" t="s">
        <v>46</v>
      </c>
      <c r="D44" s="270"/>
      <c r="E44" s="271"/>
      <c r="F44" s="295">
        <f>K44/L44</f>
        <v>0.65625</v>
      </c>
      <c r="G44" s="296"/>
      <c r="H44" s="296"/>
      <c r="I44" s="297"/>
      <c r="J44" s="78"/>
      <c r="K44" s="93">
        <f>SUM(K45:K48)</f>
        <v>5.25</v>
      </c>
      <c r="L44" s="68">
        <f>SUM(L45:L48)</f>
        <v>8</v>
      </c>
      <c r="M44" s="219"/>
      <c r="N44" s="219"/>
      <c r="O44" s="219"/>
      <c r="P44" s="219"/>
    </row>
    <row r="45" spans="1:16" s="65" customFormat="1" ht="38.25">
      <c r="A45" s="171"/>
      <c r="B45" s="172"/>
      <c r="C45" s="277" t="s">
        <v>58</v>
      </c>
      <c r="D45" s="236" t="s">
        <v>81</v>
      </c>
      <c r="E45" s="160" t="str">
        <f>IF(VLOOKUP($D45,BDD_Questions!$A$8:$L$81,2,FALSE)=0,"",VLOOKUP($D45,BDD_Questions!$A$8:$L$81,2,FALSE))</f>
        <v>Chaîne de puissance / Gestion et performance énergétique / Argumenter une solution de gestion, d’optimisation de la consommation</v>
      </c>
      <c r="F45" s="194" t="str">
        <f>IF(VLOOKUP($D45,BDD_Questions!$A$8:$L$81,5,FALSE)=0,"",VLOOKUP($D45,BDD_Questions!$A$8:$L$81,5,FALSE))</f>
        <v/>
      </c>
      <c r="G45" s="194" t="str">
        <f>IF(VLOOKUP($D45,BDD_Questions!$A$8:$L$81,7,FALSE)=0,"",VLOOKUP($D45,BDD_Questions!$A$8:$L$81,7,FALSE))</f>
        <v/>
      </c>
      <c r="H45" s="194" t="str">
        <f>IF(VLOOKUP($D45,BDD_Questions!$A$8:$L$81,9,FALSE)=0,"",VLOOKUP($D45,BDD_Questions!$A$8:$L$81,9,FALSE))</f>
        <v/>
      </c>
      <c r="I45" s="227" t="str">
        <f>IF(VLOOKUP($D45,BDD_Questions!$A$8:$L$81,11,FALSE)=0,"",VLOOKUP($D45,BDD_Questions!$A$8:$L$81,11,FALSE))</f>
        <v>x</v>
      </c>
      <c r="J45" s="74"/>
      <c r="K45" s="94">
        <f t="shared" ref="K45" si="34">IF(COUNTBLANK(F45) + COUNTBLANK(G45) + COUNTBLANK(H45)+ COUNTBLANK(I45 )= 3,SUM(M45:P45),"erreur")</f>
        <v>1</v>
      </c>
      <c r="L45" s="218">
        <f>VLOOKUP($D45,BDD_Questions!$A$8:$L$81,12,FALSE)</f>
        <v>1</v>
      </c>
      <c r="M45" s="219">
        <f t="shared" ref="M45" si="35">IF(COUNTBLANK(F45)=1,0,$L45*$M$7)</f>
        <v>0</v>
      </c>
      <c r="N45" s="219">
        <f t="shared" ref="N45" si="36">IF(COUNTBLANK(G45)=1,0,$L45*$G$7)</f>
        <v>0</v>
      </c>
      <c r="O45" s="219">
        <f t="shared" ref="O45" si="37">IF(COUNTBLANK(H45)=1,0,$L45*$H$7)</f>
        <v>0</v>
      </c>
      <c r="P45" s="219">
        <f t="shared" ref="P45:P48" si="38">IF(COUNTBLANK(I45)=1,0,$L45*$I$7)</f>
        <v>1</v>
      </c>
    </row>
    <row r="46" spans="1:16" s="65" customFormat="1" ht="38.25">
      <c r="A46" s="171"/>
      <c r="B46" s="172"/>
      <c r="C46" s="278"/>
      <c r="D46" s="236" t="s">
        <v>83</v>
      </c>
      <c r="E46" s="160" t="str">
        <f>IF(VLOOKUP($D46,BDD_Questions!$A$8:$L$81,2,FALSE)=0,"",VLOOKUP($D46,BDD_Questions!$A$8:$L$81,2,FALSE))</f>
        <v>Chaîne de puissance / Gestion et performance énergétique / Argumenter une solution de gestion, d’optimisation de la consommation</v>
      </c>
      <c r="F46" s="194" t="str">
        <f>IF(VLOOKUP($D46,BDD_Questions!$A$8:$L$81,5,FALSE)=0,"",VLOOKUP($D46,BDD_Questions!$A$8:$L$81,5,FALSE))</f>
        <v>x</v>
      </c>
      <c r="G46" s="194" t="str">
        <f>IF(VLOOKUP($D46,BDD_Questions!$A$8:$L$81,7,FALSE)=0,"",VLOOKUP($D46,BDD_Questions!$A$8:$L$81,7,FALSE))</f>
        <v/>
      </c>
      <c r="H46" s="194" t="str">
        <f>IF(VLOOKUP($D46,BDD_Questions!$A$8:$L$81,9,FALSE)=0,"",VLOOKUP($D46,BDD_Questions!$A$8:$L$81,9,FALSE))</f>
        <v/>
      </c>
      <c r="I46" s="227" t="str">
        <f>IF(VLOOKUP($D46,BDD_Questions!$A$8:$L$81,11,FALSE)=0,"",VLOOKUP($D46,BDD_Questions!$A$8:$L$81,11,FALSE))</f>
        <v/>
      </c>
      <c r="J46" s="74"/>
      <c r="K46" s="94">
        <f t="shared" ref="K46:K48" si="39">IF(COUNTBLANK(F46) + COUNTBLANK(G46) + COUNTBLANK(H46)+ COUNTBLANK(I46 )= 3,SUM(M46:P46),"erreur")</f>
        <v>0</v>
      </c>
      <c r="L46" s="218">
        <f>VLOOKUP($D46,BDD_Questions!$A$8:$L$81,12,FALSE)</f>
        <v>2</v>
      </c>
      <c r="M46" s="219">
        <f t="shared" ref="M46:M48" si="40">IF(COUNTBLANK(F46)=1,0,$L46*$M$7)</f>
        <v>0</v>
      </c>
      <c r="N46" s="219">
        <f t="shared" ref="N46:N48" si="41">IF(COUNTBLANK(G46)=1,0,$L46*$G$7)</f>
        <v>0</v>
      </c>
      <c r="O46" s="219">
        <f t="shared" ref="O46:O48" si="42">IF(COUNTBLANK(H46)=1,0,$L46*$H$7)</f>
        <v>0</v>
      </c>
      <c r="P46" s="219">
        <f t="shared" ref="P46:P47" si="43">IF(COUNTBLANK(I46)=1,0,$L46*$I$7)</f>
        <v>0</v>
      </c>
    </row>
    <row r="47" spans="1:16" s="65" customFormat="1" ht="51">
      <c r="A47" s="171"/>
      <c r="B47" s="172"/>
      <c r="C47" s="279"/>
      <c r="D47" s="236" t="s">
        <v>84</v>
      </c>
      <c r="E47" s="160" t="str">
        <f>IF(VLOOKUP($D47,BDD_Questions!$A$8:$L$81,2,FALSE)=0,"",VLOOKUP($D47,BDD_Questions!$A$8:$L$81,2,FALSE))</f>
        <v xml:space="preserve">Chaîne de puissance / Gestion et performance énergétique / Concevoir des schémas de raccordement des matériels relatifs à la qualité, à la gestion de l’énergie </v>
      </c>
      <c r="F47" s="194" t="str">
        <f>IF(VLOOKUP($D47,BDD_Questions!$A$8:$L$81,5,FALSE)=0,"",VLOOKUP($D47,BDD_Questions!$A$8:$L$81,5,FALSE))</f>
        <v/>
      </c>
      <c r="G47" s="194" t="str">
        <f>IF(VLOOKUP($D47,BDD_Questions!$A$8:$L$81,7,FALSE)=0,"",VLOOKUP($D47,BDD_Questions!$A$8:$L$81,7,FALSE))</f>
        <v/>
      </c>
      <c r="H47" s="194" t="str">
        <f>IF(VLOOKUP($D47,BDD_Questions!$A$8:$L$81,9,FALSE)=0,"",VLOOKUP($D47,BDD_Questions!$A$8:$L$81,9,FALSE))</f>
        <v>x</v>
      </c>
      <c r="I47" s="227" t="str">
        <f>IF(VLOOKUP($D47,BDD_Questions!$A$8:$L$81,11,FALSE)=0,"",VLOOKUP($D47,BDD_Questions!$A$8:$L$81,11,FALSE))</f>
        <v/>
      </c>
      <c r="J47" s="74"/>
      <c r="K47" s="94">
        <f t="shared" si="39"/>
        <v>2.25</v>
      </c>
      <c r="L47" s="218">
        <f>VLOOKUP($D47,BDD_Questions!$A$8:$L$81,12,FALSE)</f>
        <v>3</v>
      </c>
      <c r="M47" s="219">
        <f t="shared" si="40"/>
        <v>0</v>
      </c>
      <c r="N47" s="219">
        <f t="shared" si="41"/>
        <v>0</v>
      </c>
      <c r="O47" s="219">
        <f t="shared" si="42"/>
        <v>2.25</v>
      </c>
      <c r="P47" s="219">
        <f t="shared" si="43"/>
        <v>0</v>
      </c>
    </row>
    <row r="48" spans="1:16" s="65" customFormat="1" ht="25.5">
      <c r="A48" s="171"/>
      <c r="B48" s="172"/>
      <c r="C48" s="161" t="s">
        <v>59</v>
      </c>
      <c r="D48" s="236" t="s">
        <v>136</v>
      </c>
      <c r="E48" s="160" t="str">
        <f>IF(VLOOKUP($D48,BDD_Questions!$A$8:$L$81,2,FALSE)=0,"",VLOOKUP($D48,BDD_Questions!$A$8:$L$81,2,FALSE))</f>
        <v>Appliquer le principe fondamental de la dynamique (p 85)</v>
      </c>
      <c r="F48" s="194" t="str">
        <f>IF(VLOOKUP($D48,BDD_Questions!$A$8:$L$81,5,FALSE)=0,"",VLOOKUP($D48,BDD_Questions!$A$8:$L$81,5,FALSE))</f>
        <v/>
      </c>
      <c r="G48" s="194" t="str">
        <f>IF(VLOOKUP($D48,BDD_Questions!$A$8:$L$81,7,FALSE)=0,"",VLOOKUP($D48,BDD_Questions!$A$8:$L$81,7,FALSE))</f>
        <v/>
      </c>
      <c r="H48" s="194" t="str">
        <f>IF(VLOOKUP($D48,BDD_Questions!$A$8:$L$81,9,FALSE)=0,"",VLOOKUP($D48,BDD_Questions!$A$8:$L$81,9,FALSE))</f>
        <v/>
      </c>
      <c r="I48" s="227" t="str">
        <f>IF(VLOOKUP($D48,BDD_Questions!$A$8:$L$81,11,FALSE)=0,"",VLOOKUP($D48,BDD_Questions!$A$8:$L$81,11,FALSE))</f>
        <v>x</v>
      </c>
      <c r="J48" s="74"/>
      <c r="K48" s="94">
        <f t="shared" si="39"/>
        <v>2</v>
      </c>
      <c r="L48" s="218">
        <f>VLOOKUP($D48,BDD_Questions!$A$8:$L$81,12,FALSE)</f>
        <v>2</v>
      </c>
      <c r="M48" s="219">
        <f t="shared" si="40"/>
        <v>0</v>
      </c>
      <c r="N48" s="219">
        <f t="shared" si="41"/>
        <v>0</v>
      </c>
      <c r="O48" s="219">
        <f t="shared" si="42"/>
        <v>0</v>
      </c>
      <c r="P48" s="219">
        <f t="shared" si="38"/>
        <v>2</v>
      </c>
    </row>
    <row r="49" spans="1:16" ht="10.5" customHeight="1" thickBot="1">
      <c r="A49" s="95"/>
      <c r="B49" s="153"/>
      <c r="C49" s="168"/>
      <c r="D49" s="168"/>
      <c r="E49" s="163"/>
      <c r="F49" s="195"/>
      <c r="G49" s="195"/>
      <c r="H49" s="195"/>
      <c r="I49" s="203"/>
      <c r="J49" s="79"/>
      <c r="K49" s="94"/>
      <c r="L49" s="220"/>
      <c r="M49" s="217"/>
      <c r="N49" s="217"/>
      <c r="O49" s="217"/>
      <c r="P49" s="217"/>
    </row>
    <row r="50" spans="1:16" ht="31.5" customHeight="1" thickBot="1">
      <c r="A50" s="173"/>
      <c r="B50" s="174"/>
      <c r="C50" s="175" t="s">
        <v>6</v>
      </c>
      <c r="D50" s="176"/>
      <c r="E50" s="177"/>
      <c r="F50" s="234"/>
      <c r="G50" s="201" t="s">
        <v>7</v>
      </c>
      <c r="H50" s="224">
        <f>K50/L50*20</f>
        <v>12.729166666666668</v>
      </c>
      <c r="I50" s="178" t="s">
        <v>66</v>
      </c>
      <c r="J50" s="80"/>
      <c r="K50" s="93">
        <f>SUM(K44+K32+K21+K9)</f>
        <v>30.55</v>
      </c>
      <c r="L50" s="68">
        <f>L9+L21+L32+L44</f>
        <v>48</v>
      </c>
      <c r="M50" s="217"/>
      <c r="N50" s="217"/>
      <c r="O50" s="217"/>
      <c r="P50" s="217"/>
    </row>
    <row r="51" spans="1:16" ht="6" customHeight="1">
      <c r="A51" s="95"/>
      <c r="B51" s="153"/>
      <c r="C51" s="162"/>
      <c r="D51" s="162"/>
      <c r="E51" s="163"/>
      <c r="F51" s="195"/>
      <c r="G51" s="195"/>
      <c r="H51" s="195"/>
      <c r="I51" s="203"/>
      <c r="J51" s="79"/>
      <c r="K51" s="91"/>
    </row>
    <row r="52" spans="1:16" ht="5.25" customHeight="1">
      <c r="A52" s="179"/>
      <c r="B52" s="180"/>
      <c r="C52" s="8"/>
      <c r="D52" s="8"/>
      <c r="E52" s="8"/>
      <c r="F52" s="196"/>
      <c r="G52" s="196"/>
      <c r="H52" s="196"/>
      <c r="I52" s="204"/>
      <c r="J52" s="81"/>
      <c r="K52" s="91"/>
    </row>
    <row r="53" spans="1:16" ht="15.75" customHeight="1">
      <c r="A53" s="95"/>
      <c r="B53" s="153"/>
      <c r="C53" s="274" t="s">
        <v>41</v>
      </c>
      <c r="D53" s="275"/>
      <c r="E53" s="275"/>
      <c r="F53" s="275"/>
      <c r="G53" s="275"/>
      <c r="H53" s="275"/>
      <c r="I53" s="276"/>
      <c r="J53" s="75"/>
      <c r="K53" s="91"/>
    </row>
    <row r="54" spans="1:16" ht="16.5">
      <c r="A54" s="95"/>
      <c r="B54" s="153"/>
      <c r="C54" s="263" t="s">
        <v>8</v>
      </c>
      <c r="D54" s="264"/>
      <c r="E54" s="264"/>
      <c r="F54" s="264"/>
      <c r="G54" s="264"/>
      <c r="H54" s="264"/>
      <c r="I54" s="265"/>
      <c r="J54" s="62"/>
      <c r="K54" s="91"/>
    </row>
    <row r="55" spans="1:16" ht="20.25" customHeight="1">
      <c r="A55" s="95"/>
      <c r="B55" s="153"/>
      <c r="C55" s="287"/>
      <c r="D55" s="288"/>
      <c r="E55" s="288"/>
      <c r="F55" s="288"/>
      <c r="G55" s="288"/>
      <c r="H55" s="288"/>
      <c r="I55" s="289"/>
      <c r="J55" s="62"/>
      <c r="K55" s="91"/>
    </row>
    <row r="56" spans="1:16" ht="72" customHeight="1">
      <c r="A56" s="95"/>
      <c r="B56" s="153"/>
      <c r="C56" s="266"/>
      <c r="D56" s="267"/>
      <c r="E56" s="267"/>
      <c r="F56" s="267"/>
      <c r="G56" s="267"/>
      <c r="H56" s="267"/>
      <c r="I56" s="268"/>
      <c r="J56" s="62"/>
      <c r="K56" s="91"/>
    </row>
    <row r="57" spans="1:16" ht="18" customHeight="1">
      <c r="A57" s="95"/>
      <c r="B57" s="153"/>
      <c r="C57" s="25" t="s">
        <v>9</v>
      </c>
      <c r="D57" s="133"/>
      <c r="E57" s="27" t="s">
        <v>29</v>
      </c>
      <c r="F57" s="290" t="s">
        <v>31</v>
      </c>
      <c r="G57" s="291"/>
      <c r="H57" s="291"/>
      <c r="I57" s="292"/>
      <c r="J57" s="76"/>
      <c r="K57" s="91"/>
    </row>
    <row r="58" spans="1:16" ht="35.25" customHeight="1">
      <c r="A58" s="95"/>
      <c r="B58" s="153"/>
      <c r="C58" s="263" t="s">
        <v>10</v>
      </c>
      <c r="D58" s="264"/>
      <c r="E58" s="264"/>
      <c r="F58" s="264"/>
      <c r="G58" s="264"/>
      <c r="H58" s="264"/>
      <c r="I58" s="265"/>
      <c r="J58" s="62"/>
      <c r="K58" s="91"/>
    </row>
    <row r="59" spans="1:16" ht="59.25" customHeight="1">
      <c r="A59" s="95"/>
      <c r="B59" s="153"/>
      <c r="C59" s="266"/>
      <c r="D59" s="267"/>
      <c r="E59" s="267"/>
      <c r="F59" s="267"/>
      <c r="G59" s="267"/>
      <c r="H59" s="267"/>
      <c r="I59" s="268"/>
      <c r="J59" s="62"/>
      <c r="K59" s="91"/>
    </row>
    <row r="60" spans="1:16" ht="8.25" customHeight="1" thickBot="1">
      <c r="A60" s="95"/>
      <c r="B60" s="181"/>
      <c r="C60" s="182"/>
      <c r="D60" s="182"/>
      <c r="E60" s="183"/>
      <c r="F60" s="197"/>
      <c r="G60" s="197"/>
      <c r="H60" s="197"/>
      <c r="I60" s="205"/>
      <c r="J60" s="4"/>
      <c r="K60" s="91"/>
      <c r="L60"/>
      <c r="M60"/>
      <c r="N60"/>
      <c r="O60"/>
      <c r="P60"/>
    </row>
    <row r="61" spans="1:16" ht="8.25" customHeight="1">
      <c r="A61" s="95"/>
      <c r="B61" s="137"/>
      <c r="C61" s="138"/>
      <c r="D61" s="138"/>
      <c r="E61" s="137"/>
      <c r="F61" s="192"/>
      <c r="G61" s="192"/>
      <c r="H61" s="192"/>
      <c r="I61" s="192"/>
      <c r="J61" s="1"/>
      <c r="K61" s="91"/>
      <c r="L61"/>
      <c r="M61"/>
      <c r="N61"/>
      <c r="O61"/>
      <c r="P61"/>
    </row>
    <row r="62" spans="1:16" ht="11.25" customHeight="1">
      <c r="A62" s="95"/>
      <c r="B62" s="137"/>
      <c r="C62" s="138"/>
      <c r="D62" s="138"/>
      <c r="E62" s="137"/>
      <c r="F62" s="192"/>
      <c r="G62" s="192"/>
      <c r="H62" s="192"/>
      <c r="I62" s="192"/>
      <c r="J62" s="1"/>
      <c r="K62" s="91"/>
      <c r="L62"/>
      <c r="M62"/>
      <c r="N62"/>
      <c r="O62"/>
      <c r="P62"/>
    </row>
    <row r="63" spans="1:16" ht="16.5">
      <c r="B63" s="1"/>
      <c r="C63" s="2"/>
      <c r="D63" s="2"/>
      <c r="E63" s="1"/>
      <c r="F63" s="198"/>
      <c r="G63" s="198"/>
      <c r="H63" s="198"/>
      <c r="I63" s="198"/>
      <c r="J63" s="1"/>
      <c r="K63" s="91"/>
      <c r="L63"/>
      <c r="M63"/>
      <c r="N63"/>
      <c r="O63"/>
      <c r="P63"/>
    </row>
    <row r="64" spans="1:16" ht="16.5">
      <c r="B64" s="1"/>
      <c r="E64" s="1"/>
      <c r="F64" s="198"/>
      <c r="G64" s="198"/>
      <c r="H64" s="198"/>
      <c r="I64" s="198"/>
      <c r="J64" s="1"/>
      <c r="K64" s="91"/>
      <c r="L64"/>
      <c r="M64"/>
      <c r="N64"/>
      <c r="O64"/>
      <c r="P64"/>
    </row>
    <row r="65" spans="2:16" ht="16.5">
      <c r="B65" s="1"/>
      <c r="E65" s="1"/>
      <c r="F65" s="198"/>
      <c r="G65" s="198"/>
      <c r="H65" s="198"/>
      <c r="I65" s="198"/>
      <c r="J65" s="1"/>
      <c r="K65" s="91"/>
      <c r="L65"/>
      <c r="M65"/>
      <c r="N65"/>
      <c r="O65"/>
      <c r="P65"/>
    </row>
    <row r="66" spans="2:16" ht="16.5">
      <c r="B66" s="1"/>
      <c r="E66" s="1"/>
      <c r="F66" s="198"/>
      <c r="G66" s="198"/>
      <c r="H66" s="198"/>
      <c r="I66" s="198"/>
      <c r="J66" s="1"/>
      <c r="K66" s="91"/>
      <c r="L66"/>
      <c r="M66"/>
      <c r="N66"/>
      <c r="O66"/>
      <c r="P66"/>
    </row>
    <row r="67" spans="2:16" ht="16.5">
      <c r="B67" s="1"/>
      <c r="E67" s="1"/>
      <c r="F67" s="198"/>
      <c r="G67" s="198"/>
      <c r="H67" s="198"/>
      <c r="I67" s="198"/>
      <c r="J67" s="1"/>
      <c r="K67" s="91"/>
      <c r="L67"/>
      <c r="M67"/>
      <c r="N67"/>
      <c r="O67"/>
      <c r="P67"/>
    </row>
    <row r="68" spans="2:16" ht="16.5">
      <c r="B68" s="1"/>
      <c r="E68" s="1"/>
      <c r="F68" s="198"/>
      <c r="G68" s="198"/>
      <c r="H68" s="198"/>
      <c r="I68" s="198"/>
      <c r="J68" s="1"/>
      <c r="K68" s="91"/>
      <c r="L68"/>
      <c r="M68"/>
      <c r="N68"/>
      <c r="O68"/>
      <c r="P68"/>
    </row>
    <row r="69" spans="2:16" ht="16.5">
      <c r="B69" s="1"/>
      <c r="E69" s="1"/>
      <c r="F69" s="198"/>
      <c r="G69" s="198"/>
      <c r="H69" s="198"/>
      <c r="I69" s="198"/>
      <c r="J69" s="1"/>
      <c r="K69" s="91"/>
      <c r="L69"/>
      <c r="M69"/>
      <c r="N69"/>
      <c r="O69"/>
      <c r="P69"/>
    </row>
    <row r="70" spans="2:16" ht="16.5">
      <c r="B70" s="1"/>
      <c r="C70" s="2"/>
      <c r="D70" s="2"/>
      <c r="E70" s="1"/>
      <c r="F70" s="198"/>
      <c r="G70" s="198"/>
      <c r="H70" s="198"/>
      <c r="I70" s="198"/>
      <c r="J70" s="1"/>
      <c r="K70" s="91"/>
      <c r="L70"/>
      <c r="M70"/>
      <c r="N70"/>
      <c r="O70"/>
      <c r="P70"/>
    </row>
    <row r="71" spans="2:16" ht="16.5">
      <c r="B71" s="1"/>
      <c r="C71" s="2"/>
      <c r="D71" s="2"/>
      <c r="E71" s="1"/>
      <c r="F71" s="198"/>
      <c r="G71" s="198"/>
      <c r="H71" s="198"/>
      <c r="I71" s="198"/>
      <c r="J71" s="1"/>
      <c r="K71" s="91"/>
      <c r="L71"/>
      <c r="M71"/>
      <c r="N71"/>
      <c r="O71"/>
      <c r="P71"/>
    </row>
    <row r="72" spans="2:16" ht="16.5">
      <c r="B72" s="1"/>
      <c r="C72" s="2"/>
      <c r="D72" s="2"/>
      <c r="E72" s="1"/>
      <c r="F72" s="198"/>
      <c r="G72" s="198"/>
      <c r="H72" s="198"/>
      <c r="I72" s="198"/>
      <c r="J72" s="1"/>
      <c r="K72" s="91"/>
      <c r="L72"/>
      <c r="M72"/>
      <c r="N72"/>
      <c r="O72"/>
      <c r="P72"/>
    </row>
    <row r="73" spans="2:16" ht="16.5">
      <c r="B73" s="1"/>
      <c r="C73" s="2"/>
      <c r="D73" s="2"/>
      <c r="E73" s="1"/>
      <c r="F73" s="198"/>
      <c r="G73" s="198"/>
      <c r="H73" s="198"/>
      <c r="I73" s="198"/>
      <c r="J73" s="1"/>
      <c r="K73" s="91"/>
      <c r="L73"/>
      <c r="M73"/>
      <c r="N73"/>
      <c r="O73"/>
      <c r="P73"/>
    </row>
    <row r="74" spans="2:16" ht="16.5">
      <c r="B74" s="1"/>
      <c r="C74" s="2"/>
      <c r="D74" s="2"/>
      <c r="E74" s="1"/>
      <c r="F74" s="198"/>
      <c r="G74" s="198"/>
      <c r="H74" s="198"/>
      <c r="I74" s="198"/>
      <c r="J74" s="1"/>
      <c r="K74" s="91"/>
      <c r="L74"/>
      <c r="M74"/>
      <c r="N74"/>
      <c r="O74"/>
      <c r="P74"/>
    </row>
    <row r="75" spans="2:16" ht="16.5">
      <c r="B75" s="1"/>
      <c r="C75" s="2"/>
      <c r="D75" s="2"/>
      <c r="E75" s="1"/>
      <c r="F75" s="198"/>
      <c r="G75" s="198"/>
      <c r="H75" s="198"/>
      <c r="I75" s="198"/>
      <c r="J75" s="1"/>
      <c r="K75" s="91"/>
      <c r="L75"/>
      <c r="M75"/>
      <c r="N75"/>
      <c r="O75"/>
      <c r="P75"/>
    </row>
    <row r="76" spans="2:16" ht="16.5">
      <c r="B76" s="1"/>
      <c r="C76" s="2"/>
      <c r="D76" s="2"/>
      <c r="E76" s="1"/>
      <c r="F76" s="198"/>
      <c r="G76" s="198"/>
      <c r="H76" s="198"/>
      <c r="I76" s="198"/>
      <c r="J76" s="1"/>
      <c r="K76" s="91"/>
      <c r="L76"/>
      <c r="M76"/>
      <c r="N76"/>
      <c r="O76"/>
      <c r="P76"/>
    </row>
    <row r="77" spans="2:16" ht="16.5">
      <c r="B77" s="1"/>
      <c r="C77" s="2"/>
      <c r="D77" s="2"/>
      <c r="E77" s="1"/>
      <c r="F77" s="198"/>
      <c r="G77" s="198"/>
      <c r="H77" s="198"/>
      <c r="I77" s="198"/>
      <c r="J77" s="1"/>
      <c r="K77" s="91"/>
      <c r="L77"/>
      <c r="M77"/>
      <c r="N77"/>
      <c r="O77"/>
      <c r="P77"/>
    </row>
    <row r="78" spans="2:16" ht="16.5">
      <c r="B78" s="1"/>
      <c r="C78" s="2"/>
      <c r="D78" s="2"/>
      <c r="E78" s="1"/>
      <c r="F78" s="198"/>
      <c r="G78" s="198"/>
      <c r="H78" s="198"/>
      <c r="I78" s="198"/>
      <c r="J78" s="1"/>
      <c r="K78" s="91"/>
      <c r="L78"/>
      <c r="M78"/>
      <c r="N78"/>
      <c r="O78"/>
      <c r="P78"/>
    </row>
    <row r="79" spans="2:16" ht="16.5">
      <c r="B79" s="1"/>
      <c r="C79" s="2"/>
      <c r="D79" s="2"/>
      <c r="E79" s="1"/>
      <c r="F79" s="198"/>
      <c r="G79" s="198"/>
      <c r="H79" s="198"/>
      <c r="I79" s="198"/>
      <c r="J79" s="1"/>
      <c r="K79" s="91"/>
      <c r="L79"/>
      <c r="M79"/>
      <c r="N79"/>
      <c r="O79"/>
      <c r="P79"/>
    </row>
    <row r="80" spans="2:16" ht="16.5">
      <c r="B80" s="1"/>
      <c r="C80" s="2"/>
      <c r="D80" s="2"/>
      <c r="E80" s="1"/>
      <c r="F80" s="198"/>
      <c r="G80" s="198"/>
      <c r="H80" s="198"/>
      <c r="I80" s="198"/>
      <c r="J80" s="1"/>
      <c r="K80" s="91"/>
      <c r="L80"/>
      <c r="M80"/>
      <c r="N80"/>
      <c r="O80"/>
      <c r="P80"/>
    </row>
    <row r="81" spans="2:16" ht="16.5">
      <c r="B81" s="1"/>
      <c r="C81" s="2"/>
      <c r="D81" s="2"/>
      <c r="E81" s="1"/>
      <c r="F81" s="198"/>
      <c r="G81" s="198"/>
      <c r="H81" s="198"/>
      <c r="I81" s="198"/>
      <c r="J81" s="1"/>
      <c r="K81" s="91"/>
      <c r="L81"/>
      <c r="M81"/>
      <c r="N81"/>
      <c r="O81"/>
      <c r="P81"/>
    </row>
    <row r="82" spans="2:16" ht="16.5">
      <c r="B82" s="1"/>
      <c r="C82" s="2"/>
      <c r="D82" s="2"/>
      <c r="E82" s="1"/>
      <c r="F82" s="198"/>
      <c r="G82" s="198"/>
      <c r="H82" s="198"/>
      <c r="I82" s="198"/>
      <c r="J82" s="1"/>
      <c r="K82" s="91"/>
      <c r="L82"/>
      <c r="M82"/>
      <c r="N82"/>
      <c r="O82"/>
      <c r="P82"/>
    </row>
    <row r="83" spans="2:16" ht="16.5">
      <c r="B83" s="1"/>
      <c r="C83" s="2"/>
      <c r="D83" s="2"/>
      <c r="E83" s="1"/>
      <c r="F83" s="198"/>
      <c r="G83" s="198"/>
      <c r="H83" s="198"/>
      <c r="I83" s="198"/>
      <c r="J83" s="1"/>
      <c r="K83" s="91"/>
      <c r="L83"/>
      <c r="M83"/>
      <c r="N83"/>
      <c r="O83"/>
      <c r="P83"/>
    </row>
    <row r="84" spans="2:16" ht="16.5">
      <c r="B84" s="1"/>
      <c r="C84" s="2"/>
      <c r="D84" s="2"/>
      <c r="E84" s="1"/>
      <c r="F84" s="198"/>
      <c r="G84" s="198"/>
      <c r="H84" s="198"/>
      <c r="I84" s="198"/>
      <c r="J84" s="1"/>
      <c r="K84" s="91"/>
      <c r="L84"/>
      <c r="M84"/>
      <c r="N84"/>
      <c r="O84"/>
      <c r="P84"/>
    </row>
    <row r="85" spans="2:16" ht="16.5">
      <c r="B85" s="1"/>
      <c r="C85" s="2"/>
      <c r="D85" s="2"/>
      <c r="E85" s="1"/>
      <c r="F85" s="198"/>
      <c r="G85" s="198"/>
      <c r="H85" s="198"/>
      <c r="I85" s="198"/>
      <c r="J85" s="1"/>
      <c r="K85" s="91"/>
      <c r="L85"/>
      <c r="M85"/>
      <c r="N85"/>
      <c r="O85"/>
      <c r="P85"/>
    </row>
    <row r="86" spans="2:16" ht="16.5">
      <c r="B86" s="1"/>
      <c r="C86" s="2"/>
      <c r="D86" s="2"/>
      <c r="E86" s="1"/>
      <c r="F86" s="198"/>
      <c r="G86" s="198"/>
      <c r="H86" s="198"/>
      <c r="I86" s="198"/>
      <c r="J86" s="1"/>
      <c r="K86" s="91"/>
      <c r="L86"/>
      <c r="M86"/>
      <c r="N86"/>
      <c r="O86"/>
      <c r="P86"/>
    </row>
    <row r="87" spans="2:16" ht="16.5">
      <c r="B87" s="1"/>
      <c r="C87" s="2"/>
      <c r="D87" s="2"/>
      <c r="E87" s="1"/>
      <c r="F87" s="198"/>
      <c r="G87" s="198"/>
      <c r="H87" s="198"/>
      <c r="I87" s="198"/>
      <c r="J87" s="1"/>
      <c r="K87" s="91"/>
      <c r="L87"/>
      <c r="M87"/>
      <c r="N87"/>
      <c r="O87"/>
      <c r="P87"/>
    </row>
    <row r="88" spans="2:16" ht="16.5">
      <c r="B88" s="1"/>
      <c r="C88" s="2"/>
      <c r="D88" s="2"/>
      <c r="E88" s="1"/>
      <c r="F88" s="198"/>
      <c r="G88" s="198"/>
      <c r="H88" s="198"/>
      <c r="I88" s="198"/>
      <c r="J88" s="1"/>
      <c r="K88" s="91"/>
      <c r="L88"/>
      <c r="M88"/>
      <c r="N88"/>
      <c r="O88"/>
      <c r="P88"/>
    </row>
    <row r="89" spans="2:16" ht="16.5">
      <c r="B89" s="1"/>
      <c r="C89" s="2"/>
      <c r="D89" s="2"/>
      <c r="E89" s="1"/>
      <c r="F89" s="198"/>
      <c r="G89" s="198"/>
      <c r="H89" s="198"/>
      <c r="I89" s="198"/>
      <c r="J89" s="1"/>
      <c r="K89" s="91"/>
      <c r="L89"/>
      <c r="M89"/>
      <c r="N89"/>
      <c r="O89"/>
      <c r="P89"/>
    </row>
    <row r="90" spans="2:16" ht="16.5">
      <c r="B90" s="1"/>
      <c r="C90" s="2"/>
      <c r="D90" s="2"/>
      <c r="E90" s="1"/>
      <c r="F90" s="198"/>
      <c r="G90" s="198"/>
      <c r="H90" s="198"/>
      <c r="I90" s="198"/>
      <c r="J90" s="1"/>
      <c r="K90" s="91"/>
      <c r="L90"/>
      <c r="M90"/>
      <c r="N90"/>
      <c r="O90"/>
      <c r="P90"/>
    </row>
    <row r="91" spans="2:16" ht="16.5">
      <c r="B91" s="1"/>
      <c r="C91" s="2"/>
      <c r="D91" s="2"/>
      <c r="E91" s="1"/>
      <c r="F91" s="198"/>
      <c r="G91" s="198"/>
      <c r="H91" s="198"/>
      <c r="I91" s="198"/>
      <c r="J91" s="1"/>
      <c r="K91" s="91"/>
      <c r="L91"/>
      <c r="M91"/>
      <c r="N91"/>
      <c r="O91"/>
      <c r="P91"/>
    </row>
    <row r="92" spans="2:16" ht="16.5">
      <c r="B92" s="1"/>
      <c r="C92" s="2"/>
      <c r="D92" s="2"/>
      <c r="E92" s="1"/>
      <c r="F92" s="198"/>
      <c r="G92" s="198"/>
      <c r="H92" s="198"/>
      <c r="I92" s="198"/>
      <c r="J92" s="1"/>
      <c r="K92" s="91"/>
      <c r="L92"/>
      <c r="M92"/>
      <c r="N92"/>
      <c r="O92"/>
      <c r="P92"/>
    </row>
    <row r="93" spans="2:16" ht="16.5">
      <c r="B93" s="1"/>
      <c r="C93" s="2"/>
      <c r="D93" s="2"/>
      <c r="E93" s="1"/>
      <c r="F93" s="198"/>
      <c r="G93" s="198"/>
      <c r="H93" s="198"/>
      <c r="I93" s="198"/>
      <c r="J93" s="1"/>
      <c r="K93" s="91"/>
      <c r="L93"/>
      <c r="M93"/>
      <c r="N93"/>
      <c r="O93"/>
      <c r="P93"/>
    </row>
    <row r="94" spans="2:16" ht="16.5">
      <c r="B94" s="1"/>
      <c r="C94" s="2"/>
      <c r="D94" s="2"/>
      <c r="E94" s="1"/>
      <c r="F94" s="198"/>
      <c r="G94" s="198"/>
      <c r="H94" s="198"/>
      <c r="I94" s="198"/>
      <c r="J94" s="1"/>
      <c r="K94" s="91"/>
      <c r="L94"/>
      <c r="M94"/>
      <c r="N94"/>
      <c r="O94"/>
      <c r="P94"/>
    </row>
    <row r="95" spans="2:16" ht="16.5">
      <c r="B95" s="1"/>
      <c r="C95" s="2"/>
      <c r="D95" s="2"/>
      <c r="E95" s="1"/>
      <c r="F95" s="198"/>
      <c r="G95" s="198"/>
      <c r="H95" s="198"/>
      <c r="I95" s="198"/>
      <c r="J95" s="1"/>
      <c r="K95" s="91"/>
      <c r="L95"/>
      <c r="M95"/>
      <c r="N95"/>
      <c r="O95"/>
      <c r="P95"/>
    </row>
    <row r="96" spans="2:16" ht="16.5">
      <c r="B96" s="1"/>
      <c r="C96" s="2"/>
      <c r="D96" s="2"/>
      <c r="E96" s="1"/>
      <c r="F96" s="198"/>
      <c r="G96" s="198"/>
      <c r="H96" s="198"/>
      <c r="I96" s="198"/>
      <c r="J96" s="1"/>
      <c r="K96" s="91"/>
      <c r="L96"/>
      <c r="M96"/>
      <c r="N96"/>
      <c r="O96"/>
      <c r="P96"/>
    </row>
    <row r="97" spans="2:16" ht="16.5">
      <c r="B97" s="1"/>
      <c r="C97" s="2"/>
      <c r="D97" s="2"/>
      <c r="E97" s="1"/>
      <c r="F97" s="198"/>
      <c r="G97" s="198"/>
      <c r="H97" s="198"/>
      <c r="I97" s="198"/>
      <c r="J97" s="1"/>
      <c r="K97" s="91"/>
      <c r="L97"/>
      <c r="M97"/>
      <c r="N97"/>
      <c r="O97"/>
      <c r="P97"/>
    </row>
    <row r="98" spans="2:16" ht="16.5">
      <c r="B98" s="1"/>
      <c r="C98" s="2"/>
      <c r="D98" s="2"/>
      <c r="E98" s="1"/>
      <c r="F98" s="198"/>
      <c r="G98" s="198"/>
      <c r="H98" s="198"/>
      <c r="I98" s="198"/>
      <c r="J98" s="1"/>
      <c r="K98" s="91"/>
      <c r="L98"/>
      <c r="M98"/>
      <c r="N98"/>
      <c r="O98"/>
      <c r="P98"/>
    </row>
    <row r="99" spans="2:16" ht="16.5">
      <c r="B99" s="1"/>
      <c r="C99" s="2"/>
      <c r="D99" s="2"/>
      <c r="E99" s="1"/>
      <c r="F99" s="198"/>
      <c r="G99" s="198"/>
      <c r="H99" s="198"/>
      <c r="I99" s="198"/>
      <c r="J99" s="1"/>
      <c r="K99" s="91"/>
      <c r="L99"/>
      <c r="M99"/>
      <c r="N99"/>
      <c r="O99"/>
      <c r="P99"/>
    </row>
    <row r="100" spans="2:16" ht="16.5">
      <c r="B100" s="1"/>
      <c r="C100" s="2"/>
      <c r="D100" s="2"/>
      <c r="E100" s="1"/>
      <c r="F100" s="198"/>
      <c r="G100" s="198"/>
      <c r="H100" s="198"/>
      <c r="I100" s="198"/>
      <c r="J100" s="1"/>
      <c r="K100" s="91"/>
      <c r="L100"/>
      <c r="M100"/>
      <c r="N100"/>
      <c r="O100"/>
      <c r="P100"/>
    </row>
    <row r="101" spans="2:16" ht="16.5">
      <c r="B101" s="1"/>
      <c r="C101" s="2"/>
      <c r="D101" s="2"/>
      <c r="E101" s="1"/>
      <c r="F101" s="198"/>
      <c r="G101" s="198"/>
      <c r="H101" s="198"/>
      <c r="I101" s="198"/>
      <c r="J101" s="1"/>
      <c r="K101" s="91"/>
      <c r="L101"/>
      <c r="M101"/>
      <c r="N101"/>
      <c r="O101"/>
      <c r="P101"/>
    </row>
    <row r="102" spans="2:16" ht="16.5">
      <c r="B102" s="1"/>
      <c r="C102" s="2"/>
      <c r="D102" s="2"/>
      <c r="E102" s="1"/>
      <c r="F102" s="198"/>
      <c r="G102" s="198"/>
      <c r="H102" s="198"/>
      <c r="I102" s="198"/>
      <c r="J102" s="1"/>
      <c r="K102" s="91"/>
      <c r="L102"/>
      <c r="M102"/>
      <c r="N102"/>
      <c r="O102"/>
      <c r="P102"/>
    </row>
    <row r="103" spans="2:16" ht="16.5">
      <c r="B103" s="1"/>
      <c r="C103" s="2"/>
      <c r="D103" s="2"/>
      <c r="E103" s="1"/>
      <c r="F103" s="198"/>
      <c r="G103" s="198"/>
      <c r="H103" s="198"/>
      <c r="I103" s="198"/>
      <c r="J103" s="1"/>
      <c r="K103" s="91"/>
      <c r="L103"/>
      <c r="M103"/>
      <c r="N103"/>
      <c r="O103"/>
      <c r="P103"/>
    </row>
    <row r="104" spans="2:16" ht="16.5">
      <c r="B104" s="1"/>
      <c r="C104" s="2"/>
      <c r="D104" s="2"/>
      <c r="E104" s="1"/>
      <c r="F104" s="198"/>
      <c r="G104" s="198"/>
      <c r="H104" s="198"/>
      <c r="I104" s="198"/>
      <c r="J104" s="1"/>
      <c r="K104" s="91"/>
      <c r="L104"/>
      <c r="M104"/>
      <c r="N104"/>
      <c r="O104"/>
      <c r="P104"/>
    </row>
    <row r="105" spans="2:16" ht="16.5">
      <c r="B105" s="1"/>
      <c r="C105" s="2"/>
      <c r="D105" s="2"/>
      <c r="E105" s="1"/>
      <c r="F105" s="198"/>
      <c r="G105" s="198"/>
      <c r="H105" s="198"/>
      <c r="I105" s="198"/>
      <c r="J105" s="1"/>
      <c r="K105" s="91"/>
      <c r="L105"/>
      <c r="M105"/>
      <c r="N105"/>
      <c r="O105"/>
      <c r="P105"/>
    </row>
    <row r="106" spans="2:16" ht="16.5">
      <c r="B106" s="1"/>
      <c r="C106" s="2"/>
      <c r="D106" s="2"/>
      <c r="E106" s="1"/>
      <c r="F106" s="198"/>
      <c r="G106" s="198"/>
      <c r="H106" s="198"/>
      <c r="I106" s="198"/>
      <c r="J106" s="1"/>
      <c r="K106" s="91"/>
      <c r="L106"/>
      <c r="M106"/>
      <c r="N106"/>
      <c r="O106"/>
      <c r="P106"/>
    </row>
    <row r="107" spans="2:16" ht="16.5">
      <c r="B107" s="1"/>
      <c r="C107" s="2"/>
      <c r="D107" s="2"/>
      <c r="E107" s="1"/>
      <c r="F107" s="198"/>
      <c r="G107" s="198"/>
      <c r="H107" s="198"/>
      <c r="I107" s="198"/>
      <c r="J107" s="1"/>
      <c r="K107" s="91"/>
      <c r="L107"/>
      <c r="M107"/>
      <c r="N107"/>
      <c r="O107"/>
      <c r="P107"/>
    </row>
    <row r="108" spans="2:16" ht="16.5">
      <c r="B108" s="1"/>
      <c r="C108" s="2"/>
      <c r="D108" s="2"/>
      <c r="E108" s="1"/>
      <c r="F108" s="198"/>
      <c r="G108" s="198"/>
      <c r="H108" s="198"/>
      <c r="I108" s="198"/>
      <c r="J108" s="1"/>
      <c r="K108" s="91"/>
      <c r="L108"/>
      <c r="M108"/>
      <c r="N108"/>
      <c r="O108"/>
      <c r="P108"/>
    </row>
    <row r="109" spans="2:16" ht="16.5">
      <c r="B109" s="1"/>
      <c r="C109" s="2"/>
      <c r="D109" s="2"/>
      <c r="E109" s="1"/>
      <c r="F109" s="198"/>
      <c r="G109" s="198"/>
      <c r="H109" s="198"/>
      <c r="I109" s="198"/>
      <c r="J109" s="1"/>
      <c r="K109" s="91"/>
      <c r="L109"/>
      <c r="M109"/>
      <c r="N109"/>
      <c r="O109"/>
      <c r="P109"/>
    </row>
    <row r="110" spans="2:16" ht="16.5">
      <c r="B110" s="1"/>
      <c r="C110" s="2"/>
      <c r="D110" s="2"/>
      <c r="E110" s="1"/>
      <c r="F110" s="198"/>
      <c r="G110" s="198"/>
      <c r="H110" s="198"/>
      <c r="I110" s="198"/>
      <c r="J110" s="1"/>
      <c r="K110" s="91"/>
      <c r="L110"/>
      <c r="M110"/>
      <c r="N110"/>
      <c r="O110"/>
      <c r="P110"/>
    </row>
  </sheetData>
  <sheetProtection sheet="1" objects="1" scenarios="1" selectLockedCells="1"/>
  <mergeCells count="28">
    <mergeCell ref="B2:C2"/>
    <mergeCell ref="E2:I2"/>
    <mergeCell ref="F3:I3"/>
    <mergeCell ref="C54:I56"/>
    <mergeCell ref="F57:I57"/>
    <mergeCell ref="F4:I4"/>
    <mergeCell ref="F44:I44"/>
    <mergeCell ref="F32:I32"/>
    <mergeCell ref="F21:I21"/>
    <mergeCell ref="C20:I20"/>
    <mergeCell ref="C8:I8"/>
    <mergeCell ref="C9:E9"/>
    <mergeCell ref="F9:I9"/>
    <mergeCell ref="C10:C11"/>
    <mergeCell ref="C12:C14"/>
    <mergeCell ref="C16:C17"/>
    <mergeCell ref="C58:I59"/>
    <mergeCell ref="C21:E21"/>
    <mergeCell ref="E31:I31"/>
    <mergeCell ref="C32:E32"/>
    <mergeCell ref="E43:I43"/>
    <mergeCell ref="C44:E44"/>
    <mergeCell ref="C53:I53"/>
    <mergeCell ref="C22:C26"/>
    <mergeCell ref="C33:C35"/>
    <mergeCell ref="C27:C28"/>
    <mergeCell ref="C45:C47"/>
    <mergeCell ref="C36:C42"/>
  </mergeCells>
  <phoneticPr fontId="41" type="noConversion"/>
  <pageMargins left="0.39370078740157483" right="0.39370078740157483" top="0.39370078740157483" bottom="0.39370078740157483" header="0.31496062992125984" footer="0.31496062992125984"/>
  <pageSetup paperSize="9" scale="4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0"/>
  <sheetViews>
    <sheetView zoomScale="80" zoomScaleNormal="80" workbookViewId="0">
      <selection activeCell="E10" sqref="E10"/>
    </sheetView>
  </sheetViews>
  <sheetFormatPr baseColWidth="10" defaultRowHeight="15"/>
  <cols>
    <col min="1" max="1" width="9.140625" style="66" customWidth="1"/>
    <col min="2" max="2" width="28.7109375" customWidth="1"/>
    <col min="3" max="3" width="45.28515625" customWidth="1"/>
    <col min="4" max="4" width="24.7109375" customWidth="1"/>
    <col min="5" max="5" width="4.85546875" customWidth="1"/>
    <col min="6" max="6" width="24.7109375" customWidth="1"/>
    <col min="7" max="7" width="5.140625" style="66" customWidth="1"/>
    <col min="8" max="8" width="24.7109375" customWidth="1"/>
    <col min="9" max="9" width="5.140625" style="66" customWidth="1"/>
    <col min="10" max="10" width="24.7109375" customWidth="1"/>
    <col min="11" max="11" width="6.140625" customWidth="1"/>
    <col min="12" max="12" width="9" style="66" customWidth="1"/>
    <col min="13" max="13" width="5.7109375" customWidth="1"/>
    <col min="14" max="14" width="84.85546875" customWidth="1"/>
  </cols>
  <sheetData>
    <row r="1" spans="1:14" ht="6" customHeight="1" thickBot="1">
      <c r="A1" s="188"/>
      <c r="B1" s="1"/>
      <c r="C1" s="1"/>
      <c r="D1" s="1"/>
      <c r="E1" s="1"/>
      <c r="F1" s="1"/>
      <c r="G1" s="184"/>
      <c r="H1" s="1"/>
      <c r="I1" s="184"/>
      <c r="J1" s="1"/>
      <c r="K1" s="1"/>
      <c r="L1" s="184"/>
      <c r="M1" s="1"/>
    </row>
    <row r="2" spans="1:14" ht="24.75" customHeight="1" thickBot="1">
      <c r="A2" s="69"/>
      <c r="B2" s="302" t="s">
        <v>231</v>
      </c>
      <c r="C2" s="302"/>
      <c r="D2" s="302"/>
      <c r="E2" s="302"/>
      <c r="F2" s="302"/>
      <c r="G2" s="302"/>
      <c r="H2" s="302"/>
      <c r="I2" s="302"/>
      <c r="J2" s="302"/>
      <c r="K2" s="302"/>
      <c r="L2" s="303"/>
      <c r="M2" s="82"/>
    </row>
    <row r="3" spans="1:14" ht="21" customHeight="1">
      <c r="A3" s="59"/>
      <c r="B3" s="59"/>
      <c r="C3" s="59"/>
      <c r="D3" s="59"/>
      <c r="E3" s="304">
        <f>'données Admin'!C10</f>
        <v>2022</v>
      </c>
      <c r="F3" s="304"/>
      <c r="G3" s="304"/>
      <c r="H3" s="304"/>
      <c r="I3" s="304"/>
      <c r="J3" s="304"/>
      <c r="K3" s="304"/>
      <c r="L3" s="305"/>
      <c r="M3" s="83"/>
    </row>
    <row r="4" spans="1:14" ht="18.75" customHeight="1">
      <c r="A4" s="189"/>
      <c r="B4" s="20"/>
      <c r="C4" s="20"/>
      <c r="D4" s="20"/>
      <c r="E4" s="306" t="str">
        <f>'données Admin'!C12</f>
        <v>Prénom 1</v>
      </c>
      <c r="F4" s="306"/>
      <c r="G4" s="307"/>
      <c r="H4" s="63"/>
      <c r="I4" s="306" t="str">
        <f>'données Admin'!C14</f>
        <v>Nom 1</v>
      </c>
      <c r="J4" s="306"/>
      <c r="K4" s="306"/>
      <c r="L4" s="308"/>
      <c r="M4" s="84"/>
    </row>
    <row r="5" spans="1:14" ht="18.75" customHeight="1">
      <c r="A5" s="189"/>
      <c r="B5" s="20"/>
      <c r="C5" s="20"/>
      <c r="D5" s="20"/>
      <c r="E5" s="306" t="str">
        <f>'données Admin'!C18</f>
        <v>A2022 0000 0000</v>
      </c>
      <c r="F5" s="306"/>
      <c r="G5" s="307"/>
      <c r="H5" s="63"/>
      <c r="I5" s="59"/>
      <c r="J5" s="21"/>
      <c r="K5" s="21"/>
      <c r="L5" s="186"/>
      <c r="M5" s="85"/>
    </row>
    <row r="6" spans="1:14" s="6" customFormat="1" ht="18.75" customHeight="1">
      <c r="A6" s="190"/>
      <c r="B6" s="135"/>
      <c r="C6" s="135"/>
      <c r="D6" s="135"/>
      <c r="E6" s="136"/>
      <c r="F6" s="136"/>
      <c r="G6" s="84"/>
      <c r="H6" s="84"/>
      <c r="I6" s="185"/>
      <c r="J6" s="85"/>
      <c r="K6" s="85"/>
      <c r="L6" s="187"/>
      <c r="M6" s="85"/>
    </row>
    <row r="7" spans="1:14" s="216" customFormat="1" ht="54" customHeight="1">
      <c r="A7" s="249" t="s">
        <v>71</v>
      </c>
      <c r="B7" s="231" t="s">
        <v>72</v>
      </c>
      <c r="C7" s="232" t="s">
        <v>129</v>
      </c>
      <c r="D7" s="28" t="s">
        <v>12</v>
      </c>
      <c r="E7" s="247">
        <f>'niveau d''évaluation'!F8</f>
        <v>0</v>
      </c>
      <c r="F7" s="28" t="s">
        <v>62</v>
      </c>
      <c r="G7" s="246">
        <f>'niveau d''évaluation'!F11</f>
        <v>0.4</v>
      </c>
      <c r="H7" s="28" t="s">
        <v>63</v>
      </c>
      <c r="I7" s="246">
        <f>'niveau d''évaluation'!F14</f>
        <v>0.75</v>
      </c>
      <c r="J7" s="28" t="s">
        <v>15</v>
      </c>
      <c r="K7" s="245">
        <f>'niveau d''évaluation'!F17</f>
        <v>1</v>
      </c>
      <c r="L7" s="248" t="s">
        <v>64</v>
      </c>
      <c r="M7" s="88"/>
      <c r="N7" s="240" t="s">
        <v>173</v>
      </c>
    </row>
    <row r="8" spans="1:14" s="65" customFormat="1" ht="104.25" customHeight="1">
      <c r="A8" s="134" t="s">
        <v>89</v>
      </c>
      <c r="B8" s="64" t="s">
        <v>218</v>
      </c>
      <c r="C8" s="64" t="s">
        <v>235</v>
      </c>
      <c r="D8" s="64"/>
      <c r="E8" s="210"/>
      <c r="F8" s="64" t="s">
        <v>101</v>
      </c>
      <c r="G8" s="210"/>
      <c r="H8" s="64" t="s">
        <v>100</v>
      </c>
      <c r="I8" s="210"/>
      <c r="J8" s="64" t="s">
        <v>102</v>
      </c>
      <c r="K8" s="210" t="s">
        <v>65</v>
      </c>
      <c r="L8" s="191">
        <v>1</v>
      </c>
      <c r="M8" s="71"/>
      <c r="N8" s="241"/>
    </row>
    <row r="9" spans="1:14" s="65" customFormat="1" ht="89.25">
      <c r="A9" s="134" t="s">
        <v>90</v>
      </c>
      <c r="B9" s="64" t="s">
        <v>219</v>
      </c>
      <c r="C9" s="233" t="s">
        <v>232</v>
      </c>
      <c r="D9" s="64"/>
      <c r="E9" s="210"/>
      <c r="F9" s="64" t="s">
        <v>103</v>
      </c>
      <c r="G9" s="210"/>
      <c r="H9" s="64" t="s">
        <v>104</v>
      </c>
      <c r="I9" s="210" t="s">
        <v>65</v>
      </c>
      <c r="J9" s="64" t="s">
        <v>105</v>
      </c>
      <c r="K9" s="210"/>
      <c r="L9" s="191">
        <v>1</v>
      </c>
      <c r="M9" s="71"/>
      <c r="N9" s="241"/>
    </row>
    <row r="10" spans="1:14" s="65" customFormat="1" ht="86.25" customHeight="1">
      <c r="A10" s="134" t="s">
        <v>91</v>
      </c>
      <c r="B10" s="64" t="s">
        <v>220</v>
      </c>
      <c r="C10" s="252" t="s">
        <v>233</v>
      </c>
      <c r="D10" s="64"/>
      <c r="E10" s="210"/>
      <c r="F10" s="235" t="s">
        <v>210</v>
      </c>
      <c r="G10" s="210"/>
      <c r="H10" s="235" t="s">
        <v>152</v>
      </c>
      <c r="I10" s="210"/>
      <c r="J10" s="235" t="s">
        <v>151</v>
      </c>
      <c r="K10" s="210" t="s">
        <v>65</v>
      </c>
      <c r="L10" s="191">
        <v>0.5</v>
      </c>
      <c r="M10" s="71"/>
      <c r="N10" s="241"/>
    </row>
    <row r="11" spans="1:14" s="65" customFormat="1" ht="86.25" customHeight="1">
      <c r="A11" s="134" t="s">
        <v>92</v>
      </c>
      <c r="B11" s="64" t="s">
        <v>221</v>
      </c>
      <c r="C11" s="222" t="s">
        <v>148</v>
      </c>
      <c r="D11" s="222"/>
      <c r="E11" s="210" t="s">
        <v>65</v>
      </c>
      <c r="F11" s="235" t="s">
        <v>209</v>
      </c>
      <c r="G11" s="210"/>
      <c r="H11" s="235" t="s">
        <v>152</v>
      </c>
      <c r="I11" s="210"/>
      <c r="J11" s="235" t="s">
        <v>151</v>
      </c>
      <c r="K11" s="210"/>
      <c r="L11" s="191">
        <v>0.5</v>
      </c>
      <c r="M11" s="74"/>
      <c r="N11" s="241"/>
    </row>
    <row r="12" spans="1:14" s="65" customFormat="1" ht="102">
      <c r="A12" s="134" t="s">
        <v>93</v>
      </c>
      <c r="B12" s="64" t="s">
        <v>224</v>
      </c>
      <c r="C12" s="233" t="s">
        <v>234</v>
      </c>
      <c r="D12" s="64"/>
      <c r="E12" s="210"/>
      <c r="F12" s="64" t="s">
        <v>106</v>
      </c>
      <c r="G12" s="210" t="s">
        <v>65</v>
      </c>
      <c r="H12" s="64" t="s">
        <v>108</v>
      </c>
      <c r="I12" s="210"/>
      <c r="J12" s="64" t="s">
        <v>107</v>
      </c>
      <c r="K12" s="210"/>
      <c r="L12" s="191">
        <v>2</v>
      </c>
      <c r="M12" s="74"/>
      <c r="N12" s="241"/>
    </row>
    <row r="13" spans="1:14" s="65" customFormat="1" ht="38.25">
      <c r="A13" s="134" t="s">
        <v>94</v>
      </c>
      <c r="B13" s="64" t="s">
        <v>222</v>
      </c>
      <c r="C13" s="64" t="s">
        <v>187</v>
      </c>
      <c r="D13" s="64"/>
      <c r="E13" s="210"/>
      <c r="F13" s="64" t="s">
        <v>75</v>
      </c>
      <c r="G13" s="210"/>
      <c r="H13" s="64" t="s">
        <v>149</v>
      </c>
      <c r="I13" s="210" t="s">
        <v>65</v>
      </c>
      <c r="J13" s="64" t="s">
        <v>150</v>
      </c>
      <c r="K13" s="210"/>
      <c r="L13" s="191">
        <v>1</v>
      </c>
      <c r="M13" s="74"/>
      <c r="N13" s="241"/>
    </row>
    <row r="14" spans="1:14" s="65" customFormat="1" ht="161.25" customHeight="1">
      <c r="A14" s="134" t="s">
        <v>95</v>
      </c>
      <c r="B14" s="64" t="s">
        <v>223</v>
      </c>
      <c r="C14" s="64" t="s">
        <v>211</v>
      </c>
      <c r="D14" s="64"/>
      <c r="E14" s="210"/>
      <c r="F14" s="64" t="s">
        <v>213</v>
      </c>
      <c r="G14" s="210"/>
      <c r="H14" s="64" t="s">
        <v>214</v>
      </c>
      <c r="I14" s="210"/>
      <c r="J14" s="64" t="s">
        <v>212</v>
      </c>
      <c r="K14" s="210" t="s">
        <v>65</v>
      </c>
      <c r="L14" s="191">
        <v>2</v>
      </c>
      <c r="M14" s="74"/>
      <c r="N14" s="241"/>
    </row>
    <row r="15" spans="1:14" s="212" customFormat="1" ht="124.5" customHeight="1">
      <c r="A15" s="134" t="s">
        <v>96</v>
      </c>
      <c r="B15" s="64" t="s">
        <v>74</v>
      </c>
      <c r="C15" s="233" t="s">
        <v>236</v>
      </c>
      <c r="D15" s="64"/>
      <c r="E15" s="210"/>
      <c r="F15" s="64" t="s">
        <v>109</v>
      </c>
      <c r="G15" s="210"/>
      <c r="H15" s="64" t="s">
        <v>110</v>
      </c>
      <c r="I15" s="210"/>
      <c r="J15" s="64" t="s">
        <v>111</v>
      </c>
      <c r="K15" s="210" t="s">
        <v>65</v>
      </c>
      <c r="L15" s="191">
        <v>1</v>
      </c>
      <c r="M15" s="3"/>
      <c r="N15" s="242"/>
    </row>
    <row r="16" spans="1:14" s="212" customFormat="1" ht="62.25" customHeight="1">
      <c r="A16" s="134" t="s">
        <v>97</v>
      </c>
      <c r="B16" s="64" t="s">
        <v>225</v>
      </c>
      <c r="C16" s="64" t="s">
        <v>188</v>
      </c>
      <c r="D16" s="64"/>
      <c r="E16" s="210"/>
      <c r="F16" s="64" t="s">
        <v>112</v>
      </c>
      <c r="G16" s="210"/>
      <c r="H16" s="64" t="s">
        <v>113</v>
      </c>
      <c r="I16" s="210" t="s">
        <v>99</v>
      </c>
      <c r="J16" s="64" t="s">
        <v>114</v>
      </c>
      <c r="K16" s="210"/>
      <c r="L16" s="191">
        <v>1</v>
      </c>
      <c r="M16" s="2"/>
      <c r="N16" s="242"/>
    </row>
    <row r="17" spans="1:14" s="212" customFormat="1" ht="96" customHeight="1">
      <c r="A17" s="221" t="s">
        <v>98</v>
      </c>
      <c r="B17" s="64" t="s">
        <v>225</v>
      </c>
      <c r="C17" s="64" t="s">
        <v>189</v>
      </c>
      <c r="D17" s="64"/>
      <c r="E17" s="210"/>
      <c r="F17" s="64"/>
      <c r="G17" s="210"/>
      <c r="H17" s="64" t="s">
        <v>76</v>
      </c>
      <c r="I17" s="210" t="s">
        <v>65</v>
      </c>
      <c r="J17" s="64" t="s">
        <v>77</v>
      </c>
      <c r="K17" s="210"/>
      <c r="L17" s="191">
        <v>1</v>
      </c>
      <c r="M17" s="2"/>
      <c r="N17" s="242"/>
    </row>
    <row r="18" spans="1:14" s="212" customFormat="1" ht="96" customHeight="1">
      <c r="A18" s="221" t="s">
        <v>241</v>
      </c>
      <c r="B18" s="64" t="s">
        <v>132</v>
      </c>
      <c r="C18" s="64" t="s">
        <v>242</v>
      </c>
      <c r="D18" s="64"/>
      <c r="E18" s="210"/>
      <c r="F18" s="64" t="s">
        <v>243</v>
      </c>
      <c r="G18" s="210"/>
      <c r="H18" s="64"/>
      <c r="I18" s="210"/>
      <c r="J18" s="64" t="s">
        <v>244</v>
      </c>
      <c r="K18" s="210" t="s">
        <v>65</v>
      </c>
      <c r="L18" s="191">
        <v>1</v>
      </c>
      <c r="M18" s="2"/>
      <c r="N18" s="242"/>
    </row>
    <row r="19" spans="1:14" s="212" customFormat="1" ht="249" customHeight="1">
      <c r="A19" s="134" t="s">
        <v>78</v>
      </c>
      <c r="B19" s="222" t="s">
        <v>240</v>
      </c>
      <c r="C19" s="222" t="s">
        <v>237</v>
      </c>
      <c r="D19" s="64"/>
      <c r="E19" s="210"/>
      <c r="F19" s="64" t="s">
        <v>238</v>
      </c>
      <c r="G19" s="210" t="s">
        <v>65</v>
      </c>
      <c r="H19" s="64" t="s">
        <v>239</v>
      </c>
      <c r="I19" s="210"/>
      <c r="J19" s="64" t="s">
        <v>245</v>
      </c>
      <c r="K19" s="210"/>
      <c r="L19" s="221">
        <v>1</v>
      </c>
      <c r="M19" s="2"/>
      <c r="N19" s="242"/>
    </row>
    <row r="20" spans="1:14" s="212" customFormat="1" ht="100.5" customHeight="1">
      <c r="A20" s="134" t="s">
        <v>81</v>
      </c>
      <c r="B20" s="64" t="s">
        <v>137</v>
      </c>
      <c r="C20" s="64" t="s">
        <v>191</v>
      </c>
      <c r="D20" s="64"/>
      <c r="E20" s="210"/>
      <c r="F20" s="64"/>
      <c r="G20" s="210"/>
      <c r="H20" s="64"/>
      <c r="I20" s="211"/>
      <c r="J20" s="64" t="s">
        <v>168</v>
      </c>
      <c r="K20" s="211" t="s">
        <v>65</v>
      </c>
      <c r="L20" s="191">
        <v>1</v>
      </c>
      <c r="M20" s="2"/>
      <c r="N20" s="242"/>
    </row>
    <row r="21" spans="1:14" s="212" customFormat="1" ht="245.25" customHeight="1">
      <c r="A21" s="134" t="s">
        <v>83</v>
      </c>
      <c r="B21" s="64" t="s">
        <v>137</v>
      </c>
      <c r="C21" s="64" t="s">
        <v>193</v>
      </c>
      <c r="D21" s="64"/>
      <c r="E21" s="210" t="s">
        <v>65</v>
      </c>
      <c r="F21" s="64" t="s">
        <v>192</v>
      </c>
      <c r="G21" s="210"/>
      <c r="H21" s="64" t="s">
        <v>195</v>
      </c>
      <c r="I21" s="211"/>
      <c r="J21" s="64" t="s">
        <v>194</v>
      </c>
      <c r="K21" s="211"/>
      <c r="L21" s="191">
        <v>2</v>
      </c>
      <c r="M21" s="2"/>
      <c r="N21" s="242"/>
    </row>
    <row r="22" spans="1:14" s="212" customFormat="1" ht="93" customHeight="1">
      <c r="A22" s="134" t="s">
        <v>82</v>
      </c>
      <c r="B22" s="64" t="s">
        <v>132</v>
      </c>
      <c r="C22" s="64" t="s">
        <v>196</v>
      </c>
      <c r="D22" s="64"/>
      <c r="E22" s="210"/>
      <c r="F22" s="64" t="s">
        <v>198</v>
      </c>
      <c r="G22" s="210" t="s">
        <v>65</v>
      </c>
      <c r="H22" s="64"/>
      <c r="I22" s="211"/>
      <c r="J22" s="64" t="s">
        <v>197</v>
      </c>
      <c r="K22" s="211"/>
      <c r="L22" s="191">
        <v>2</v>
      </c>
      <c r="M22" s="2"/>
      <c r="N22" s="242"/>
    </row>
    <row r="23" spans="1:14" s="212" customFormat="1" ht="108" customHeight="1">
      <c r="A23" s="134" t="s">
        <v>79</v>
      </c>
      <c r="B23" s="64" t="s">
        <v>132</v>
      </c>
      <c r="C23" s="64" t="s">
        <v>199</v>
      </c>
      <c r="D23" s="64"/>
      <c r="E23" s="210"/>
      <c r="F23" s="64" t="s">
        <v>200</v>
      </c>
      <c r="G23" s="210"/>
      <c r="H23" s="64" t="s">
        <v>167</v>
      </c>
      <c r="I23" s="211"/>
      <c r="J23" s="64" t="s">
        <v>166</v>
      </c>
      <c r="K23" s="211" t="s">
        <v>65</v>
      </c>
      <c r="L23" s="191">
        <v>1</v>
      </c>
      <c r="M23" s="2"/>
      <c r="N23" s="242"/>
    </row>
    <row r="24" spans="1:14" s="212" customFormat="1" ht="106.5" customHeight="1">
      <c r="A24" s="134" t="s">
        <v>80</v>
      </c>
      <c r="B24" s="64" t="s">
        <v>132</v>
      </c>
      <c r="C24" s="64" t="s">
        <v>202</v>
      </c>
      <c r="D24" s="64"/>
      <c r="E24" s="210"/>
      <c r="F24" s="64">
        <v>1</v>
      </c>
      <c r="G24" s="210"/>
      <c r="H24" s="64"/>
      <c r="I24" s="211"/>
      <c r="J24" s="64" t="s">
        <v>201</v>
      </c>
      <c r="K24" s="211" t="s">
        <v>65</v>
      </c>
      <c r="L24" s="253">
        <v>2</v>
      </c>
      <c r="M24" s="2"/>
      <c r="N24" s="242"/>
    </row>
    <row r="25" spans="1:14" s="212" customFormat="1" ht="248.25" customHeight="1">
      <c r="A25" s="134" t="s">
        <v>84</v>
      </c>
      <c r="B25" s="64" t="s">
        <v>138</v>
      </c>
      <c r="C25" s="64" t="s">
        <v>169</v>
      </c>
      <c r="D25" s="64"/>
      <c r="E25" s="210"/>
      <c r="F25" s="64" t="s">
        <v>171</v>
      </c>
      <c r="G25" s="210"/>
      <c r="H25" s="64" t="s">
        <v>172</v>
      </c>
      <c r="I25" s="211" t="s">
        <v>65</v>
      </c>
      <c r="J25" s="64" t="s">
        <v>170</v>
      </c>
      <c r="K25" s="211"/>
      <c r="L25" s="191">
        <v>3</v>
      </c>
      <c r="M25" s="2"/>
      <c r="N25" s="243" t="s">
        <v>174</v>
      </c>
    </row>
    <row r="26" spans="1:14" s="212" customFormat="1" ht="128.25" customHeight="1">
      <c r="A26" s="134" t="s">
        <v>88</v>
      </c>
      <c r="B26" s="64" t="s">
        <v>226</v>
      </c>
      <c r="C26" s="64" t="s">
        <v>116</v>
      </c>
      <c r="D26" s="64"/>
      <c r="E26" s="210" t="s">
        <v>65</v>
      </c>
      <c r="F26" s="64" t="s">
        <v>117</v>
      </c>
      <c r="G26" s="210"/>
      <c r="H26" s="64" t="s">
        <v>118</v>
      </c>
      <c r="I26" s="210"/>
      <c r="J26" s="64" t="s">
        <v>115</v>
      </c>
      <c r="K26" s="210"/>
      <c r="L26" s="191">
        <v>2</v>
      </c>
      <c r="M26" s="2"/>
      <c r="N26" s="242"/>
    </row>
    <row r="27" spans="1:14" s="212" customFormat="1" ht="102">
      <c r="A27" s="134" t="s">
        <v>130</v>
      </c>
      <c r="B27" s="64" t="s">
        <v>227</v>
      </c>
      <c r="C27" s="64" t="s">
        <v>215</v>
      </c>
      <c r="D27" s="64"/>
      <c r="E27" s="210" t="s">
        <v>65</v>
      </c>
      <c r="F27" s="64" t="s">
        <v>216</v>
      </c>
      <c r="G27" s="210"/>
      <c r="H27" s="251" t="s">
        <v>217</v>
      </c>
      <c r="I27" s="210"/>
      <c r="J27" s="64" t="s">
        <v>119</v>
      </c>
      <c r="K27" s="210"/>
      <c r="L27" s="191">
        <v>2</v>
      </c>
      <c r="M27" s="2"/>
      <c r="N27" s="242"/>
    </row>
    <row r="28" spans="1:14" s="212" customFormat="1" ht="114.75">
      <c r="A28" s="134" t="s">
        <v>131</v>
      </c>
      <c r="B28" s="64" t="s">
        <v>228</v>
      </c>
      <c r="C28" s="64" t="s">
        <v>120</v>
      </c>
      <c r="D28" s="64"/>
      <c r="E28" s="210" t="s">
        <v>65</v>
      </c>
      <c r="F28" s="64" t="s">
        <v>122</v>
      </c>
      <c r="G28" s="210"/>
      <c r="H28" s="64"/>
      <c r="I28" s="210"/>
      <c r="J28" s="64" t="s">
        <v>121</v>
      </c>
      <c r="K28" s="210"/>
      <c r="L28" s="191">
        <v>1</v>
      </c>
      <c r="M28" s="2"/>
      <c r="N28" s="242"/>
    </row>
    <row r="29" spans="1:14" s="212" customFormat="1" ht="102">
      <c r="A29" s="221" t="s">
        <v>133</v>
      </c>
      <c r="B29" s="64" t="s">
        <v>229</v>
      </c>
      <c r="C29" s="233" t="s">
        <v>247</v>
      </c>
      <c r="D29" s="64"/>
      <c r="E29" s="210"/>
      <c r="F29" s="64" t="s">
        <v>124</v>
      </c>
      <c r="G29" s="210"/>
      <c r="H29" s="64" t="s">
        <v>123</v>
      </c>
      <c r="I29" s="210"/>
      <c r="J29" s="64" t="s">
        <v>115</v>
      </c>
      <c r="K29" s="210" t="s">
        <v>65</v>
      </c>
      <c r="L29" s="191">
        <v>2</v>
      </c>
      <c r="M29" s="2"/>
      <c r="N29" s="242"/>
    </row>
    <row r="30" spans="1:14" s="212" customFormat="1" ht="114.75">
      <c r="A30" s="221" t="s">
        <v>134</v>
      </c>
      <c r="B30" s="64" t="s">
        <v>230</v>
      </c>
      <c r="C30" s="233" t="s">
        <v>246</v>
      </c>
      <c r="D30" s="64"/>
      <c r="E30" s="210"/>
      <c r="F30" s="64" t="s">
        <v>125</v>
      </c>
      <c r="G30" s="210"/>
      <c r="H30" s="64" t="s">
        <v>126</v>
      </c>
      <c r="I30" s="210"/>
      <c r="J30" s="64" t="s">
        <v>115</v>
      </c>
      <c r="K30" s="210" t="s">
        <v>65</v>
      </c>
      <c r="L30" s="191">
        <v>1</v>
      </c>
      <c r="M30" s="2"/>
      <c r="N30" s="242"/>
    </row>
    <row r="31" spans="1:14" s="212" customFormat="1" ht="65.25" customHeight="1">
      <c r="A31" s="221" t="s">
        <v>135</v>
      </c>
      <c r="B31" s="64" t="s">
        <v>228</v>
      </c>
      <c r="C31" s="233" t="s">
        <v>249</v>
      </c>
      <c r="D31" s="64"/>
      <c r="E31" s="210"/>
      <c r="F31" s="64"/>
      <c r="G31" s="210"/>
      <c r="H31" s="64" t="s">
        <v>127</v>
      </c>
      <c r="I31" s="210"/>
      <c r="J31" s="64" t="s">
        <v>85</v>
      </c>
      <c r="K31" s="210" t="s">
        <v>65</v>
      </c>
      <c r="L31" s="191">
        <v>2</v>
      </c>
      <c r="M31" s="2"/>
      <c r="N31" s="242"/>
    </row>
    <row r="32" spans="1:14" s="212" customFormat="1" ht="87.75" customHeight="1">
      <c r="A32" s="134" t="s">
        <v>136</v>
      </c>
      <c r="B32" s="64" t="s">
        <v>230</v>
      </c>
      <c r="C32" s="233" t="s">
        <v>248</v>
      </c>
      <c r="D32" s="64"/>
      <c r="E32" s="210"/>
      <c r="F32" s="64" t="s">
        <v>86</v>
      </c>
      <c r="G32" s="210"/>
      <c r="H32" s="64" t="s">
        <v>87</v>
      </c>
      <c r="I32" s="210"/>
      <c r="J32" s="64" t="s">
        <v>128</v>
      </c>
      <c r="K32" s="210" t="s">
        <v>65</v>
      </c>
      <c r="L32" s="191">
        <v>2</v>
      </c>
      <c r="M32" s="2"/>
      <c r="N32" s="250" t="s">
        <v>190</v>
      </c>
    </row>
    <row r="33" spans="1:14" s="65" customFormat="1" ht="133.5" customHeight="1">
      <c r="A33" s="134" t="s">
        <v>139</v>
      </c>
      <c r="B33" s="64" t="s">
        <v>153</v>
      </c>
      <c r="C33" s="64" t="s">
        <v>203</v>
      </c>
      <c r="D33" s="64"/>
      <c r="E33" s="210"/>
      <c r="F33" s="64" t="s">
        <v>176</v>
      </c>
      <c r="G33" s="210"/>
      <c r="I33" s="211"/>
      <c r="J33" s="64" t="s">
        <v>205</v>
      </c>
      <c r="K33" s="211" t="s">
        <v>65</v>
      </c>
      <c r="L33" s="191">
        <v>2</v>
      </c>
      <c r="N33" s="244" t="s">
        <v>175</v>
      </c>
    </row>
    <row r="34" spans="1:14" s="65" customFormat="1" ht="106.5" customHeight="1">
      <c r="A34" s="134" t="s">
        <v>140</v>
      </c>
      <c r="B34" s="64" t="s">
        <v>153</v>
      </c>
      <c r="C34" s="64" t="s">
        <v>204</v>
      </c>
      <c r="D34" s="64"/>
      <c r="E34" s="210"/>
      <c r="F34" s="64" t="s">
        <v>207</v>
      </c>
      <c r="G34" s="210"/>
      <c r="H34" s="64" t="s">
        <v>208</v>
      </c>
      <c r="I34" s="211"/>
      <c r="J34" s="64" t="s">
        <v>206</v>
      </c>
      <c r="K34" s="211" t="s">
        <v>65</v>
      </c>
      <c r="L34" s="191">
        <v>2</v>
      </c>
      <c r="N34" s="244"/>
    </row>
    <row r="35" spans="1:14" s="65" customFormat="1" ht="39" customHeight="1">
      <c r="A35" s="134" t="s">
        <v>141</v>
      </c>
      <c r="B35" s="64" t="s">
        <v>154</v>
      </c>
      <c r="C35" s="64" t="s">
        <v>177</v>
      </c>
      <c r="D35" s="64"/>
      <c r="E35" s="210"/>
      <c r="F35" s="64"/>
      <c r="G35" s="210"/>
      <c r="H35" s="64"/>
      <c r="I35" s="211"/>
      <c r="J35" s="64" t="s">
        <v>155</v>
      </c>
      <c r="K35" s="211" t="s">
        <v>65</v>
      </c>
      <c r="L35" s="191">
        <v>1</v>
      </c>
      <c r="N35" s="241"/>
    </row>
    <row r="36" spans="1:14" s="65" customFormat="1" ht="200.1" customHeight="1">
      <c r="A36" s="134" t="s">
        <v>142</v>
      </c>
      <c r="B36" s="64" t="s">
        <v>154</v>
      </c>
      <c r="C36" s="64" t="s">
        <v>178</v>
      </c>
      <c r="D36" s="64"/>
      <c r="E36" s="210"/>
      <c r="F36" s="64" t="s">
        <v>156</v>
      </c>
      <c r="G36" s="210" t="s">
        <v>65</v>
      </c>
      <c r="H36" s="64"/>
      <c r="I36" s="211"/>
      <c r="J36" s="64" t="s">
        <v>157</v>
      </c>
      <c r="K36" s="211"/>
      <c r="L36" s="191">
        <v>2</v>
      </c>
      <c r="N36" s="243" t="s">
        <v>179</v>
      </c>
    </row>
    <row r="37" spans="1:14" s="65" customFormat="1" ht="112.5">
      <c r="A37" s="134" t="s">
        <v>143</v>
      </c>
      <c r="B37" s="64" t="s">
        <v>158</v>
      </c>
      <c r="C37" s="64" t="s">
        <v>180</v>
      </c>
      <c r="D37" s="64"/>
      <c r="E37" s="210" t="s">
        <v>65</v>
      </c>
      <c r="F37" s="64" t="s">
        <v>183</v>
      </c>
      <c r="G37" s="210"/>
      <c r="H37" s="64" t="s">
        <v>182</v>
      </c>
      <c r="I37" s="211"/>
      <c r="J37" s="64" t="s">
        <v>181</v>
      </c>
      <c r="K37" s="211"/>
      <c r="L37" s="191">
        <v>1</v>
      </c>
      <c r="N37" s="241"/>
    </row>
    <row r="38" spans="1:14" s="65" customFormat="1" ht="189.95" customHeight="1">
      <c r="A38" s="134" t="s">
        <v>144</v>
      </c>
      <c r="B38" s="64" t="s">
        <v>159</v>
      </c>
      <c r="C38" s="64" t="s">
        <v>184</v>
      </c>
      <c r="D38" s="64"/>
      <c r="E38" s="210"/>
      <c r="F38" s="64" t="s">
        <v>156</v>
      </c>
      <c r="G38" s="210"/>
      <c r="H38" s="64"/>
      <c r="I38" s="211"/>
      <c r="J38" s="64" t="s">
        <v>157</v>
      </c>
      <c r="K38" s="211" t="s">
        <v>65</v>
      </c>
      <c r="L38" s="191">
        <v>1</v>
      </c>
      <c r="N38" s="243" t="s">
        <v>179</v>
      </c>
    </row>
    <row r="39" spans="1:14" s="65" customFormat="1" ht="124.5" customHeight="1">
      <c r="A39" s="134" t="s">
        <v>145</v>
      </c>
      <c r="B39" s="64" t="s">
        <v>159</v>
      </c>
      <c r="C39" s="64" t="s">
        <v>185</v>
      </c>
      <c r="D39" s="64"/>
      <c r="E39" s="210" t="s">
        <v>65</v>
      </c>
      <c r="F39" s="64"/>
      <c r="G39" s="210"/>
      <c r="H39" s="64"/>
      <c r="I39" s="211"/>
      <c r="J39" s="64" t="s">
        <v>186</v>
      </c>
      <c r="K39" s="211"/>
      <c r="L39" s="191">
        <v>1</v>
      </c>
      <c r="N39" s="241"/>
    </row>
    <row r="40" spans="1:14" s="65" customFormat="1" ht="209.1" customHeight="1">
      <c r="A40" s="134" t="s">
        <v>146</v>
      </c>
      <c r="B40" s="64" t="s">
        <v>160</v>
      </c>
      <c r="C40" s="64" t="s">
        <v>161</v>
      </c>
      <c r="D40" s="64"/>
      <c r="E40" s="210"/>
      <c r="F40" s="64" t="s">
        <v>162</v>
      </c>
      <c r="G40" s="210"/>
      <c r="H40" s="64" t="s">
        <v>163</v>
      </c>
      <c r="I40" s="211"/>
      <c r="J40" s="64" t="s">
        <v>164</v>
      </c>
      <c r="K40" s="211" t="s">
        <v>65</v>
      </c>
      <c r="L40" s="191">
        <v>2</v>
      </c>
      <c r="N40" s="241"/>
    </row>
    <row r="41" spans="1:14">
      <c r="L41" s="66">
        <f>SUM(L8:L40)</f>
        <v>48</v>
      </c>
    </row>
    <row r="48" spans="1:14" ht="51" customHeight="1"/>
    <row r="49" spans="1:12" ht="76.5" customHeight="1"/>
    <row r="50" spans="1:12" ht="114.75" customHeight="1">
      <c r="A50"/>
      <c r="G50"/>
      <c r="I50"/>
      <c r="L50"/>
    </row>
  </sheetData>
  <sheetProtection sheet="1" objects="1" scenarios="1" selectLockedCells="1"/>
  <sortState ref="A8:J29">
    <sortCondition ref="A8"/>
  </sortState>
  <mergeCells count="5">
    <mergeCell ref="B2:L2"/>
    <mergeCell ref="E3:L3"/>
    <mergeCell ref="E4:G4"/>
    <mergeCell ref="I4:L4"/>
    <mergeCell ref="E5:G5"/>
  </mergeCells>
  <phoneticPr fontId="41" type="noConversion"/>
  <pageMargins left="0.39370078740157483" right="0.39370078740157483" top="0.39370078740157483" bottom="0.39370078740157483" header="0.31496062992125984" footer="0.31496062992125984"/>
  <pageSetup paperSize="9" scale="4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2</vt:i4>
      </vt:variant>
    </vt:vector>
  </HeadingPairs>
  <TitlesOfParts>
    <vt:vector size="6" baseType="lpstr">
      <vt:lpstr>données Admin</vt:lpstr>
      <vt:lpstr>niveau d'évaluation</vt:lpstr>
      <vt:lpstr>U4</vt:lpstr>
      <vt:lpstr>BDD_Questions</vt:lpstr>
      <vt:lpstr>BDD_Questions!Zone_d_impression</vt:lpstr>
      <vt:lpstr>'U4'!Zone_d_impression</vt:lpstr>
    </vt:vector>
  </TitlesOfParts>
  <Company>Rectorat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Claude POJOLAT</dc:creator>
  <cp:lastModifiedBy>Utilisateur Windows</cp:lastModifiedBy>
  <cp:lastPrinted>2020-04-15T14:36:50Z</cp:lastPrinted>
  <dcterms:created xsi:type="dcterms:W3CDTF">2018-07-19T12:19:57Z</dcterms:created>
  <dcterms:modified xsi:type="dcterms:W3CDTF">2020-05-04T12:56:46Z</dcterms:modified>
</cp:coreProperties>
</file>